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120" windowWidth="20730" windowHeight="11760" tabRatio="805" firstSheet="2" activeTab="4"/>
  </bookViews>
  <sheets>
    <sheet name="Nhan luc (pl1)" sheetId="2" r:id="rId1"/>
    <sheet name="Phuong tien (PL2)" sheetId="3" r:id="rId2"/>
    <sheet name="Du tru LTTP (pl3)" sheetId="5" r:id="rId3"/>
    <sheet name="khu neo dau (pl04)" sheetId="7" r:id="rId4"/>
    <sheet name="So tan dan do bao (pl5)" sheetId="9" r:id="rId5"/>
    <sheet name="So tan dan (pl6)" sheetId="1" r:id="rId6"/>
    <sheet name="ngập lụt đô thị (pl6a)" sheetId="10" r:id="rId7"/>
    <sheet name="Sat lo dat (pl7)" sheetId="6" r:id="rId8"/>
    <sheet name="So tan dan (pl8)" sheetId="8" r:id="rId9"/>
  </sheets>
  <definedNames>
    <definedName name="_Toc172550302" localSheetId="6">'ngập lụt đô thị (pl6a)'!$A$1</definedName>
    <definedName name="_Toc196752622" localSheetId="6">'ngập lụt đô thị (pl6a)'!$A$2</definedName>
    <definedName name="_xlnm.Print_Area" localSheetId="5">'So tan dan (pl6)'!$A$1:$I$260</definedName>
    <definedName name="_xlnm.Print_Area" localSheetId="8">'So tan dan (pl8)'!$A$1:$I$61</definedName>
    <definedName name="_xlnm.Print_Area" localSheetId="4">'So tan dan do bao (pl5)'!$A$1:$L$327</definedName>
    <definedName name="_xlnm.Print_Titles" localSheetId="2">'Du tru LTTP (pl3)'!$5:$6</definedName>
    <definedName name="_xlnm.Print_Titles" localSheetId="0">'Nhan luc (pl1)'!$5:$6</definedName>
    <definedName name="_xlnm.Print_Titles" localSheetId="1">'Phuong tien (PL2)'!$5:$6</definedName>
    <definedName name="_xlnm.Print_Titles" localSheetId="7">'Sat lo dat (pl7)'!$5:$6</definedName>
    <definedName name="_xlnm.Print_Titles" localSheetId="5">'So tan dan (pl6)'!$5:$7</definedName>
    <definedName name="_xlnm.Print_Titles" localSheetId="8">'So tan dan (pl8)'!$5:$7</definedName>
    <definedName name="_xlnm.Print_Titles" localSheetId="4">'So tan dan do bao (pl5)'!$5:$7</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62" i="1" l="1"/>
  <c r="E262" i="1"/>
  <c r="E260" i="1"/>
  <c r="F260" i="1"/>
  <c r="G260" i="1"/>
  <c r="H260" i="1"/>
  <c r="C260" i="1"/>
  <c r="D96" i="1"/>
  <c r="D94" i="1"/>
  <c r="D227" i="1"/>
  <c r="D232" i="1"/>
  <c r="C232" i="1"/>
  <c r="C237" i="1"/>
  <c r="G297" i="6"/>
  <c r="C61" i="8"/>
  <c r="G295" i="6"/>
  <c r="F295" i="6"/>
  <c r="G240" i="6"/>
  <c r="F240" i="6"/>
  <c r="H19" i="1"/>
  <c r="G19" i="1"/>
  <c r="F19" i="1"/>
  <c r="E19" i="1"/>
  <c r="D19" i="1"/>
  <c r="C19" i="1"/>
  <c r="J67" i="9"/>
  <c r="J64" i="9" s="1"/>
  <c r="E67" i="9"/>
  <c r="J66" i="9"/>
  <c r="E66" i="9"/>
  <c r="J65" i="9"/>
  <c r="E65" i="9"/>
  <c r="I64" i="9"/>
  <c r="H64" i="9"/>
  <c r="G64" i="9"/>
  <c r="F64" i="9"/>
  <c r="E64" i="9"/>
  <c r="D64" i="9"/>
  <c r="C64" i="9"/>
  <c r="G290" i="6" l="1"/>
  <c r="F290" i="6"/>
  <c r="G8" i="8" l="1"/>
  <c r="G237" i="6"/>
  <c r="F237" i="6"/>
  <c r="H101" i="2" l="1"/>
  <c r="M10" i="3"/>
  <c r="M7" i="3"/>
  <c r="I268" i="9" l="1"/>
  <c r="J268" i="9" s="1"/>
  <c r="E268" i="9"/>
  <c r="H18" i="1" l="1"/>
  <c r="G257" i="1" l="1"/>
  <c r="H256" i="1"/>
  <c r="G256" i="1"/>
  <c r="H255" i="1"/>
  <c r="G255" i="1"/>
  <c r="H254" i="1"/>
  <c r="G254" i="1"/>
  <c r="H253" i="1"/>
  <c r="G253" i="1"/>
  <c r="H252" i="1"/>
  <c r="G252" i="1"/>
  <c r="H251" i="1"/>
  <c r="G251" i="1"/>
  <c r="J23" i="9"/>
  <c r="J9" i="9"/>
  <c r="J10" i="9"/>
  <c r="J11" i="9"/>
  <c r="J12" i="9"/>
  <c r="J13" i="9"/>
  <c r="J14" i="9"/>
  <c r="J15" i="9"/>
  <c r="J16" i="9"/>
  <c r="J17" i="9"/>
  <c r="J18" i="9"/>
  <c r="J19" i="9"/>
  <c r="J20" i="9"/>
  <c r="J21" i="9"/>
  <c r="J22" i="9"/>
  <c r="J8" i="9"/>
  <c r="E9" i="9"/>
  <c r="E10" i="9"/>
  <c r="E11" i="9"/>
  <c r="E12" i="9"/>
  <c r="E13" i="9"/>
  <c r="E14" i="9"/>
  <c r="E15" i="9"/>
  <c r="E16" i="9"/>
  <c r="E17" i="9"/>
  <c r="E18" i="9"/>
  <c r="E19" i="9"/>
  <c r="E20" i="9"/>
  <c r="E21" i="9"/>
  <c r="E22" i="9"/>
  <c r="E23" i="9"/>
  <c r="E8" i="9"/>
  <c r="D101" i="2" l="1"/>
  <c r="E101" i="2"/>
  <c r="G101" i="2"/>
  <c r="F101" i="2"/>
  <c r="C101" i="2"/>
  <c r="D101" i="3"/>
  <c r="E101" i="3"/>
  <c r="G101" i="3"/>
  <c r="H101" i="3"/>
  <c r="I101" i="3"/>
  <c r="J101" i="3"/>
  <c r="K101" i="3"/>
  <c r="L101" i="3"/>
  <c r="M101" i="3"/>
  <c r="N101" i="3"/>
  <c r="O101" i="3"/>
  <c r="P101" i="3"/>
  <c r="Q101" i="3"/>
  <c r="R101" i="3"/>
  <c r="S101" i="3"/>
  <c r="T101" i="3"/>
  <c r="V101" i="3"/>
  <c r="C101" i="3"/>
  <c r="U87" i="3"/>
  <c r="F81" i="3"/>
  <c r="U72" i="3"/>
  <c r="U52" i="3"/>
  <c r="F46" i="3"/>
  <c r="U35" i="3"/>
  <c r="F29" i="3"/>
  <c r="I324" i="9"/>
  <c r="H324" i="9"/>
  <c r="G324" i="9"/>
  <c r="F324" i="9"/>
  <c r="D324" i="9"/>
  <c r="C324" i="9"/>
  <c r="I321" i="9"/>
  <c r="H321" i="9"/>
  <c r="G321" i="9"/>
  <c r="F321" i="9"/>
  <c r="D321" i="9"/>
  <c r="C321" i="9"/>
  <c r="I318" i="9"/>
  <c r="H318" i="9"/>
  <c r="G318" i="9"/>
  <c r="F318" i="9"/>
  <c r="D318" i="9"/>
  <c r="C318" i="9"/>
  <c r="D315" i="9"/>
  <c r="F315" i="9"/>
  <c r="G315" i="9"/>
  <c r="H315" i="9"/>
  <c r="I315" i="9"/>
  <c r="C315" i="9"/>
  <c r="D311" i="9"/>
  <c r="F311" i="9"/>
  <c r="G311" i="9"/>
  <c r="H311" i="9"/>
  <c r="I311" i="9"/>
  <c r="C311" i="9"/>
  <c r="C309" i="9"/>
  <c r="F306" i="9"/>
  <c r="G306" i="9"/>
  <c r="H306" i="9"/>
  <c r="I306" i="9"/>
  <c r="J306" i="9"/>
  <c r="C306" i="9"/>
  <c r="D306" i="9"/>
  <c r="E306" i="9"/>
  <c r="F303" i="9"/>
  <c r="G303" i="9"/>
  <c r="H303" i="9"/>
  <c r="I303" i="9"/>
  <c r="J303" i="9"/>
  <c r="C303" i="9"/>
  <c r="D303" i="9"/>
  <c r="E303" i="9"/>
  <c r="F300" i="9"/>
  <c r="G300" i="9"/>
  <c r="H300" i="9"/>
  <c r="I300" i="9"/>
  <c r="J300" i="9"/>
  <c r="C300" i="9"/>
  <c r="D300" i="9"/>
  <c r="E300" i="9"/>
  <c r="F296" i="9"/>
  <c r="G296" i="9"/>
  <c r="H296" i="9"/>
  <c r="I296" i="9"/>
  <c r="J296" i="9"/>
  <c r="C296" i="9"/>
  <c r="D296" i="9"/>
  <c r="E296" i="9"/>
  <c r="F291" i="9"/>
  <c r="G291" i="9"/>
  <c r="H291" i="9"/>
  <c r="I291" i="9"/>
  <c r="J291" i="9"/>
  <c r="C291" i="9"/>
  <c r="D291" i="9"/>
  <c r="E291" i="9"/>
  <c r="F286" i="9"/>
  <c r="G286" i="9"/>
  <c r="H286" i="9"/>
  <c r="I286" i="9"/>
  <c r="C286" i="9"/>
  <c r="D286" i="9"/>
  <c r="F281" i="9"/>
  <c r="F277" i="9" s="1"/>
  <c r="G281" i="9"/>
  <c r="G277" i="9" s="1"/>
  <c r="H281" i="9"/>
  <c r="H277" i="9" s="1"/>
  <c r="I281" i="9"/>
  <c r="I277" i="9" s="1"/>
  <c r="C281" i="9"/>
  <c r="C277" i="9" s="1"/>
  <c r="D281" i="9"/>
  <c r="D277" i="9" s="1"/>
  <c r="F274" i="9"/>
  <c r="G274" i="9"/>
  <c r="H274" i="9"/>
  <c r="I274" i="9"/>
  <c r="C274" i="9"/>
  <c r="D274" i="9"/>
  <c r="F269" i="9"/>
  <c r="F268" i="9" s="1"/>
  <c r="G269" i="9"/>
  <c r="G268" i="9" s="1"/>
  <c r="H269" i="9"/>
  <c r="I269" i="9"/>
  <c r="C269" i="9"/>
  <c r="D269" i="9"/>
  <c r="I265" i="9"/>
  <c r="H265" i="9"/>
  <c r="G265" i="9"/>
  <c r="F265" i="9"/>
  <c r="D265" i="9"/>
  <c r="C265" i="9"/>
  <c r="I262" i="9"/>
  <c r="H262" i="9"/>
  <c r="G262" i="9"/>
  <c r="F262" i="9"/>
  <c r="D262" i="9"/>
  <c r="C262" i="9"/>
  <c r="I259" i="9"/>
  <c r="H259" i="9"/>
  <c r="G259" i="9"/>
  <c r="F259" i="9"/>
  <c r="D259" i="9"/>
  <c r="C259" i="9"/>
  <c r="I256" i="9"/>
  <c r="H256" i="9"/>
  <c r="G256" i="9"/>
  <c r="F256" i="9"/>
  <c r="D256" i="9"/>
  <c r="C256" i="9"/>
  <c r="F253" i="9"/>
  <c r="G253" i="9"/>
  <c r="H253" i="9"/>
  <c r="I253" i="9"/>
  <c r="C253" i="9"/>
  <c r="D253" i="9"/>
  <c r="F249" i="9"/>
  <c r="G249" i="9"/>
  <c r="H249" i="9"/>
  <c r="C249" i="9"/>
  <c r="F244" i="9"/>
  <c r="G244" i="9"/>
  <c r="H244" i="9"/>
  <c r="C244" i="9"/>
  <c r="F239" i="9"/>
  <c r="G239" i="9"/>
  <c r="H239" i="9"/>
  <c r="C239" i="9"/>
  <c r="D231" i="9"/>
  <c r="F231" i="9"/>
  <c r="G231" i="9"/>
  <c r="H231" i="9"/>
  <c r="I231" i="9"/>
  <c r="C231" i="9"/>
  <c r="D227" i="9"/>
  <c r="F227" i="9"/>
  <c r="G227" i="9"/>
  <c r="H227" i="9"/>
  <c r="I227" i="9"/>
  <c r="C227" i="9"/>
  <c r="I236" i="9"/>
  <c r="H236" i="9"/>
  <c r="G236" i="9"/>
  <c r="F236" i="9"/>
  <c r="D236" i="9"/>
  <c r="C236" i="9"/>
  <c r="F224" i="9"/>
  <c r="G224" i="9"/>
  <c r="H224" i="9"/>
  <c r="I224" i="9"/>
  <c r="C224" i="9"/>
  <c r="D224" i="9"/>
  <c r="D221" i="9"/>
  <c r="F221" i="9"/>
  <c r="G221" i="9"/>
  <c r="H221" i="9"/>
  <c r="I221" i="9"/>
  <c r="C221" i="9"/>
  <c r="D218" i="9"/>
  <c r="F218" i="9"/>
  <c r="G218" i="9"/>
  <c r="H218" i="9"/>
  <c r="I218" i="9"/>
  <c r="C218" i="9"/>
  <c r="D214" i="9"/>
  <c r="F214" i="9"/>
  <c r="G214" i="9"/>
  <c r="H214" i="9"/>
  <c r="I214" i="9"/>
  <c r="C214" i="9"/>
  <c r="D211" i="9"/>
  <c r="F211" i="9"/>
  <c r="G211" i="9"/>
  <c r="H211" i="9"/>
  <c r="I211" i="9"/>
  <c r="C211" i="9"/>
  <c r="D207" i="9"/>
  <c r="F207" i="9"/>
  <c r="G207" i="9"/>
  <c r="H207" i="9"/>
  <c r="I207" i="9"/>
  <c r="C207" i="9"/>
  <c r="F202" i="9"/>
  <c r="G202" i="9"/>
  <c r="H202" i="9"/>
  <c r="I202" i="9"/>
  <c r="C202" i="9"/>
  <c r="D202" i="9"/>
  <c r="F198" i="9"/>
  <c r="G198" i="9"/>
  <c r="H198" i="9"/>
  <c r="I198" i="9"/>
  <c r="C198" i="9"/>
  <c r="D198" i="9"/>
  <c r="F193" i="9"/>
  <c r="G193" i="9"/>
  <c r="H193" i="9"/>
  <c r="I193" i="9"/>
  <c r="C193" i="9"/>
  <c r="D193" i="9"/>
  <c r="F188" i="9"/>
  <c r="G188" i="9"/>
  <c r="H188" i="9"/>
  <c r="I188" i="9"/>
  <c r="C188" i="9"/>
  <c r="D188" i="9"/>
  <c r="F186" i="9"/>
  <c r="G186" i="9"/>
  <c r="H186" i="9"/>
  <c r="I186" i="9"/>
  <c r="C186" i="9"/>
  <c r="D186" i="9"/>
  <c r="F181" i="9"/>
  <c r="G181" i="9"/>
  <c r="H181" i="9"/>
  <c r="I181" i="9"/>
  <c r="C181" i="9"/>
  <c r="D181" i="9"/>
  <c r="F177" i="9"/>
  <c r="G177" i="9"/>
  <c r="H177" i="9"/>
  <c r="I177" i="9"/>
  <c r="C177" i="9"/>
  <c r="D177" i="9"/>
  <c r="F174" i="9"/>
  <c r="G174" i="9"/>
  <c r="H174" i="9"/>
  <c r="I174" i="9"/>
  <c r="C174" i="9"/>
  <c r="D174" i="9"/>
  <c r="F170" i="9"/>
  <c r="G170" i="9"/>
  <c r="H170" i="9"/>
  <c r="I170" i="9"/>
  <c r="C170" i="9"/>
  <c r="D170" i="9"/>
  <c r="F166" i="9"/>
  <c r="G166" i="9"/>
  <c r="H166" i="9"/>
  <c r="I166" i="9"/>
  <c r="C166" i="9"/>
  <c r="D166" i="9"/>
  <c r="F161" i="9"/>
  <c r="G161" i="9"/>
  <c r="H161" i="9"/>
  <c r="I161" i="9"/>
  <c r="C161" i="9"/>
  <c r="D161" i="9"/>
  <c r="F157" i="9"/>
  <c r="G157" i="9"/>
  <c r="H157" i="9"/>
  <c r="I157" i="9"/>
  <c r="C157" i="9"/>
  <c r="D157" i="9"/>
  <c r="F153" i="9"/>
  <c r="G153" i="9"/>
  <c r="H153" i="9"/>
  <c r="I153" i="9"/>
  <c r="C153" i="9"/>
  <c r="D153" i="9"/>
  <c r="F149" i="9"/>
  <c r="G149" i="9"/>
  <c r="H149" i="9"/>
  <c r="I149" i="9"/>
  <c r="C149" i="9"/>
  <c r="D149" i="9"/>
  <c r="D145" i="9"/>
  <c r="F145" i="9"/>
  <c r="G145" i="9"/>
  <c r="H145" i="9"/>
  <c r="I145" i="9"/>
  <c r="C145" i="9"/>
  <c r="F141" i="9"/>
  <c r="G141" i="9"/>
  <c r="H141" i="9"/>
  <c r="I141" i="9"/>
  <c r="C141" i="9"/>
  <c r="D141" i="9"/>
  <c r="F136" i="9"/>
  <c r="G136" i="9"/>
  <c r="H136" i="9"/>
  <c r="I136" i="9"/>
  <c r="C136" i="9"/>
  <c r="D136" i="9"/>
  <c r="F132" i="9"/>
  <c r="G132" i="9"/>
  <c r="H132" i="9"/>
  <c r="I132" i="9"/>
  <c r="C132" i="9"/>
  <c r="D132" i="9"/>
  <c r="F128" i="9"/>
  <c r="G128" i="9"/>
  <c r="H128" i="9"/>
  <c r="I128" i="9"/>
  <c r="C128" i="9"/>
  <c r="D128" i="9"/>
  <c r="F122" i="9"/>
  <c r="G122" i="9"/>
  <c r="H122" i="9"/>
  <c r="I122" i="9"/>
  <c r="C122" i="9"/>
  <c r="D122" i="9"/>
  <c r="F118" i="9"/>
  <c r="G118" i="9"/>
  <c r="H118" i="9"/>
  <c r="D111" i="9"/>
  <c r="E111" i="9"/>
  <c r="F111" i="9"/>
  <c r="G111" i="9"/>
  <c r="H111" i="9"/>
  <c r="I111" i="9"/>
  <c r="J111" i="9"/>
  <c r="C111" i="9"/>
  <c r="D106" i="9"/>
  <c r="E106" i="9"/>
  <c r="F106" i="9"/>
  <c r="G106" i="9"/>
  <c r="H106" i="9"/>
  <c r="I106" i="9"/>
  <c r="J106" i="9"/>
  <c r="C106" i="9"/>
  <c r="D101" i="9"/>
  <c r="E101" i="9"/>
  <c r="F101" i="9"/>
  <c r="G101" i="9"/>
  <c r="H101" i="9"/>
  <c r="I101" i="9"/>
  <c r="J101" i="9"/>
  <c r="C101" i="9"/>
  <c r="D96" i="9"/>
  <c r="F96" i="9"/>
  <c r="G96" i="9"/>
  <c r="H96" i="9"/>
  <c r="I96" i="9"/>
  <c r="C96" i="9"/>
  <c r="D92" i="9"/>
  <c r="F92" i="9"/>
  <c r="G92" i="9"/>
  <c r="H92" i="9"/>
  <c r="I92" i="9"/>
  <c r="C92" i="9"/>
  <c r="C88" i="9"/>
  <c r="D88" i="9"/>
  <c r="F88" i="9"/>
  <c r="G88" i="9"/>
  <c r="H88" i="9"/>
  <c r="I88" i="9"/>
  <c r="D84" i="9"/>
  <c r="F84" i="9"/>
  <c r="G84" i="9"/>
  <c r="H84" i="9"/>
  <c r="I84" i="9"/>
  <c r="C84" i="9"/>
  <c r="D78" i="9"/>
  <c r="F78" i="9"/>
  <c r="G78" i="9"/>
  <c r="H78" i="9"/>
  <c r="I78" i="9"/>
  <c r="C78" i="9"/>
  <c r="D72" i="9"/>
  <c r="F72" i="9"/>
  <c r="G72" i="9"/>
  <c r="H72" i="9"/>
  <c r="I72" i="9"/>
  <c r="C72" i="9"/>
  <c r="D68" i="9"/>
  <c r="F68" i="9"/>
  <c r="G68" i="9"/>
  <c r="H68" i="9"/>
  <c r="I68" i="9"/>
  <c r="C68" i="9"/>
  <c r="D60" i="9"/>
  <c r="F60" i="9"/>
  <c r="G60" i="9"/>
  <c r="H60" i="9"/>
  <c r="I60" i="9"/>
  <c r="C60" i="9"/>
  <c r="D57" i="9"/>
  <c r="F57" i="9"/>
  <c r="G57" i="9"/>
  <c r="H57" i="9"/>
  <c r="I57" i="9"/>
  <c r="C57" i="9"/>
  <c r="D55" i="9"/>
  <c r="F55" i="9"/>
  <c r="G55" i="9"/>
  <c r="H55" i="9"/>
  <c r="I55" i="9"/>
  <c r="C55" i="9"/>
  <c r="D51" i="9"/>
  <c r="F51" i="9"/>
  <c r="G51" i="9"/>
  <c r="H51" i="9"/>
  <c r="I51" i="9"/>
  <c r="C51" i="9"/>
  <c r="D47" i="9"/>
  <c r="F47" i="9"/>
  <c r="G47" i="9"/>
  <c r="H47" i="9"/>
  <c r="I47" i="9"/>
  <c r="C47" i="9"/>
  <c r="D40" i="9"/>
  <c r="E40" i="9"/>
  <c r="F40" i="9"/>
  <c r="G40" i="9"/>
  <c r="H40" i="9"/>
  <c r="I40" i="9"/>
  <c r="J40" i="9"/>
  <c r="C40" i="9"/>
  <c r="J36" i="9"/>
  <c r="I36" i="9"/>
  <c r="H36" i="9"/>
  <c r="G36" i="9"/>
  <c r="F36" i="9"/>
  <c r="E36" i="9"/>
  <c r="D36" i="9"/>
  <c r="C36" i="9"/>
  <c r="J32" i="9"/>
  <c r="I32" i="9"/>
  <c r="H32" i="9"/>
  <c r="G32" i="9"/>
  <c r="F32" i="9"/>
  <c r="E32" i="9"/>
  <c r="C32" i="9"/>
  <c r="J28" i="9"/>
  <c r="I28" i="9"/>
  <c r="H28" i="9"/>
  <c r="G28" i="9"/>
  <c r="F28" i="9"/>
  <c r="E28" i="9"/>
  <c r="D28" i="9"/>
  <c r="C28" i="9"/>
  <c r="D24" i="9"/>
  <c r="E24" i="9"/>
  <c r="F24" i="9"/>
  <c r="G24" i="9"/>
  <c r="H24" i="9"/>
  <c r="I24" i="9"/>
  <c r="J24" i="9"/>
  <c r="C24" i="9"/>
  <c r="D247" i="1"/>
  <c r="E247" i="1"/>
  <c r="F247" i="1"/>
  <c r="G247" i="1"/>
  <c r="H247" i="1"/>
  <c r="C247" i="1"/>
  <c r="D243" i="1"/>
  <c r="E243" i="1"/>
  <c r="F243" i="1"/>
  <c r="G243" i="1"/>
  <c r="H243" i="1"/>
  <c r="C243" i="1"/>
  <c r="F237" i="1"/>
  <c r="G237" i="1"/>
  <c r="H237" i="1"/>
  <c r="E237" i="1"/>
  <c r="F232" i="1"/>
  <c r="G232" i="1"/>
  <c r="H232" i="1"/>
  <c r="E232" i="1"/>
  <c r="F227" i="1"/>
  <c r="G227" i="1"/>
  <c r="H227" i="1"/>
  <c r="E227" i="1"/>
  <c r="D225" i="1"/>
  <c r="E225" i="1"/>
  <c r="F225" i="1"/>
  <c r="G225" i="1"/>
  <c r="H225" i="1"/>
  <c r="C225" i="1"/>
  <c r="D220" i="1"/>
  <c r="E220" i="1"/>
  <c r="F220" i="1"/>
  <c r="G220" i="1"/>
  <c r="H220" i="1"/>
  <c r="C220" i="1"/>
  <c r="D215" i="1"/>
  <c r="E215" i="1"/>
  <c r="F215" i="1"/>
  <c r="G215" i="1"/>
  <c r="H215" i="1"/>
  <c r="C215" i="1"/>
  <c r="D212" i="1"/>
  <c r="E212" i="1"/>
  <c r="F212" i="1"/>
  <c r="G212" i="1"/>
  <c r="H212" i="1"/>
  <c r="C212" i="1"/>
  <c r="D209" i="1"/>
  <c r="E209" i="1"/>
  <c r="F209" i="1"/>
  <c r="G209" i="1"/>
  <c r="H209" i="1"/>
  <c r="C209" i="1"/>
  <c r="D206" i="1"/>
  <c r="E206" i="1"/>
  <c r="F206" i="1"/>
  <c r="G206" i="1"/>
  <c r="H206" i="1"/>
  <c r="C206" i="1"/>
  <c r="D203" i="1"/>
  <c r="E203" i="1"/>
  <c r="F203" i="1"/>
  <c r="G203" i="1"/>
  <c r="H203" i="1"/>
  <c r="C203" i="1"/>
  <c r="D199" i="1"/>
  <c r="E199" i="1"/>
  <c r="F199" i="1"/>
  <c r="G199" i="1"/>
  <c r="H199" i="1"/>
  <c r="C199" i="1"/>
  <c r="D197" i="1"/>
  <c r="E197" i="1"/>
  <c r="F197" i="1"/>
  <c r="G197" i="1"/>
  <c r="H197" i="1"/>
  <c r="C197" i="1"/>
  <c r="D194" i="1"/>
  <c r="E194" i="1"/>
  <c r="F194" i="1"/>
  <c r="G194" i="1"/>
  <c r="H194" i="1"/>
  <c r="C194" i="1"/>
  <c r="D191" i="1"/>
  <c r="E191" i="1"/>
  <c r="F191" i="1"/>
  <c r="G191" i="1"/>
  <c r="H191" i="1"/>
  <c r="C191" i="1"/>
  <c r="D188" i="1"/>
  <c r="E188" i="1"/>
  <c r="F188" i="1"/>
  <c r="G188" i="1"/>
  <c r="H188" i="1"/>
  <c r="C188" i="1"/>
  <c r="D184" i="1"/>
  <c r="E184" i="1"/>
  <c r="F184" i="1"/>
  <c r="G184" i="1"/>
  <c r="H184" i="1"/>
  <c r="C184" i="1"/>
  <c r="C179" i="1"/>
  <c r="D179" i="1"/>
  <c r="G179" i="1"/>
  <c r="H179" i="1"/>
  <c r="E179" i="1"/>
  <c r="F179" i="1"/>
  <c r="F177" i="1"/>
  <c r="G177" i="1"/>
  <c r="H177" i="1"/>
  <c r="E177" i="1"/>
  <c r="F175" i="1"/>
  <c r="G175" i="1"/>
  <c r="H175" i="1"/>
  <c r="E175" i="1"/>
  <c r="F171" i="1"/>
  <c r="G171" i="1"/>
  <c r="H171" i="1"/>
  <c r="E171" i="1"/>
  <c r="F167" i="1"/>
  <c r="G167" i="1"/>
  <c r="H167" i="1"/>
  <c r="E167" i="1"/>
  <c r="F164" i="1"/>
  <c r="G164" i="1"/>
  <c r="H164" i="1"/>
  <c r="E164" i="1"/>
  <c r="F160" i="1"/>
  <c r="G160" i="1"/>
  <c r="H160" i="1"/>
  <c r="E160" i="1"/>
  <c r="F156" i="1"/>
  <c r="G156" i="1"/>
  <c r="H156" i="1"/>
  <c r="E156" i="1"/>
  <c r="G152" i="1"/>
  <c r="E152" i="1"/>
  <c r="F147" i="1"/>
  <c r="G147" i="1"/>
  <c r="H147" i="1"/>
  <c r="E147" i="1"/>
  <c r="F143" i="1"/>
  <c r="G143" i="1"/>
  <c r="H143" i="1"/>
  <c r="E143" i="1"/>
  <c r="F138" i="1"/>
  <c r="G138" i="1"/>
  <c r="H138" i="1"/>
  <c r="E138" i="1"/>
  <c r="F134" i="1"/>
  <c r="G134" i="1"/>
  <c r="H134" i="1"/>
  <c r="E134" i="1"/>
  <c r="F130" i="1"/>
  <c r="G130" i="1"/>
  <c r="H130" i="1"/>
  <c r="E130" i="1"/>
  <c r="F124" i="1"/>
  <c r="G124" i="1"/>
  <c r="H124" i="1"/>
  <c r="E124" i="1"/>
  <c r="D120" i="1"/>
  <c r="E120" i="1"/>
  <c r="F120" i="1"/>
  <c r="G120" i="1"/>
  <c r="H120" i="1"/>
  <c r="C120" i="1"/>
  <c r="C115" i="1"/>
  <c r="D115" i="1"/>
  <c r="F115" i="1"/>
  <c r="G115" i="1"/>
  <c r="H115" i="1"/>
  <c r="E115" i="1"/>
  <c r="D111" i="1"/>
  <c r="E111" i="1"/>
  <c r="F111" i="1"/>
  <c r="G111" i="1"/>
  <c r="H111" i="1"/>
  <c r="C111" i="1"/>
  <c r="E108" i="1"/>
  <c r="F108" i="1"/>
  <c r="G108" i="1"/>
  <c r="H108" i="1"/>
  <c r="C108" i="1"/>
  <c r="E104" i="1"/>
  <c r="F104" i="1"/>
  <c r="G104" i="1"/>
  <c r="H104" i="1"/>
  <c r="C104" i="1"/>
  <c r="F101" i="1"/>
  <c r="G101" i="1"/>
  <c r="H101" i="1"/>
  <c r="E101" i="1"/>
  <c r="F98" i="1"/>
  <c r="G98" i="1"/>
  <c r="H98" i="1"/>
  <c r="E98" i="1"/>
  <c r="F96" i="1"/>
  <c r="G96" i="1"/>
  <c r="H96" i="1"/>
  <c r="E96" i="1"/>
  <c r="F94" i="1"/>
  <c r="G94" i="1"/>
  <c r="H94" i="1"/>
  <c r="E94" i="1"/>
  <c r="C91" i="1"/>
  <c r="D91" i="1"/>
  <c r="F91" i="1"/>
  <c r="G91" i="1"/>
  <c r="H91" i="1"/>
  <c r="E91" i="1"/>
  <c r="D87" i="1"/>
  <c r="E87" i="1"/>
  <c r="F87" i="1"/>
  <c r="G87" i="1"/>
  <c r="H87" i="1"/>
  <c r="C87" i="1"/>
  <c r="D84" i="1"/>
  <c r="E84" i="1"/>
  <c r="F84" i="1"/>
  <c r="G84" i="1"/>
  <c r="H84" i="1"/>
  <c r="C84" i="1"/>
  <c r="C81" i="1"/>
  <c r="D81" i="1"/>
  <c r="F81" i="1"/>
  <c r="G81" i="1"/>
  <c r="H81" i="1"/>
  <c r="E81" i="1"/>
  <c r="D77" i="1"/>
  <c r="E77" i="1"/>
  <c r="F77" i="1"/>
  <c r="G77" i="1"/>
  <c r="H77" i="1"/>
  <c r="C77" i="1"/>
  <c r="D73" i="1"/>
  <c r="E73" i="1"/>
  <c r="F73" i="1"/>
  <c r="G73" i="1"/>
  <c r="H73" i="1"/>
  <c r="C73" i="1"/>
  <c r="D69" i="1"/>
  <c r="E69" i="1"/>
  <c r="F69" i="1"/>
  <c r="G69" i="1"/>
  <c r="H69" i="1"/>
  <c r="C69" i="1"/>
  <c r="D64" i="1"/>
  <c r="E64" i="1"/>
  <c r="F64" i="1"/>
  <c r="G64" i="1"/>
  <c r="H64" i="1"/>
  <c r="C64" i="1"/>
  <c r="D58" i="1"/>
  <c r="E58" i="1"/>
  <c r="F58" i="1"/>
  <c r="G58" i="1"/>
  <c r="H58" i="1"/>
  <c r="C58" i="1"/>
  <c r="D51" i="1"/>
  <c r="E51" i="1"/>
  <c r="F51" i="1"/>
  <c r="G51" i="1"/>
  <c r="H51" i="1"/>
  <c r="C51" i="1"/>
  <c r="H47" i="1"/>
  <c r="G47" i="1"/>
  <c r="F47" i="1"/>
  <c r="E47" i="1"/>
  <c r="D47" i="1"/>
  <c r="C47" i="1"/>
  <c r="D43" i="1"/>
  <c r="E43" i="1"/>
  <c r="F43" i="1"/>
  <c r="G43" i="1"/>
  <c r="H43" i="1"/>
  <c r="C43" i="1"/>
  <c r="D39" i="1"/>
  <c r="E39" i="1"/>
  <c r="F39" i="1"/>
  <c r="G39" i="1"/>
  <c r="H39" i="1"/>
  <c r="C39" i="1"/>
  <c r="D35" i="1"/>
  <c r="E35" i="1"/>
  <c r="F35" i="1"/>
  <c r="G35" i="1"/>
  <c r="H35" i="1"/>
  <c r="C35" i="1"/>
  <c r="D32" i="1"/>
  <c r="E32" i="1"/>
  <c r="F32" i="1"/>
  <c r="G32" i="1"/>
  <c r="H32" i="1"/>
  <c r="C32" i="1"/>
  <c r="D29" i="1"/>
  <c r="E29" i="1"/>
  <c r="F29" i="1"/>
  <c r="G29" i="1"/>
  <c r="H29" i="1"/>
  <c r="C29" i="1"/>
  <c r="D23" i="1"/>
  <c r="E23" i="1"/>
  <c r="F23" i="1"/>
  <c r="G23" i="1"/>
  <c r="H23" i="1"/>
  <c r="C23" i="1"/>
  <c r="D14" i="1"/>
  <c r="E14" i="1"/>
  <c r="F14" i="1"/>
  <c r="G14" i="1"/>
  <c r="H14" i="1"/>
  <c r="C14" i="1"/>
  <c r="D8" i="1"/>
  <c r="E8" i="1"/>
  <c r="F8" i="1"/>
  <c r="G8" i="1"/>
  <c r="H8" i="1"/>
  <c r="C8" i="1"/>
  <c r="G270" i="6"/>
  <c r="F270" i="6"/>
  <c r="G268" i="6"/>
  <c r="F268" i="6"/>
  <c r="G274" i="6"/>
  <c r="F274" i="6"/>
  <c r="G277" i="6"/>
  <c r="F277" i="6"/>
  <c r="G280" i="6"/>
  <c r="F280" i="6"/>
  <c r="G283" i="6"/>
  <c r="F283" i="6"/>
  <c r="G265" i="6"/>
  <c r="F265" i="6"/>
  <c r="G263" i="6"/>
  <c r="F263" i="6"/>
  <c r="G253" i="6"/>
  <c r="F253" i="6"/>
  <c r="G247" i="6"/>
  <c r="F247" i="6"/>
  <c r="F242" i="6"/>
  <c r="G234" i="6"/>
  <c r="F234" i="6"/>
  <c r="G231" i="6"/>
  <c r="F231" i="6"/>
  <c r="G229" i="6"/>
  <c r="F229" i="6"/>
  <c r="G226" i="6"/>
  <c r="F226" i="6"/>
  <c r="G221" i="6"/>
  <c r="F221" i="6"/>
  <c r="G219" i="6"/>
  <c r="F219" i="6"/>
  <c r="G217" i="6"/>
  <c r="F217" i="6"/>
  <c r="G213" i="6"/>
  <c r="F213" i="6"/>
  <c r="G210" i="6"/>
  <c r="F210" i="6"/>
  <c r="G207" i="6"/>
  <c r="F207" i="6"/>
  <c r="F205" i="6"/>
  <c r="G205" i="6"/>
  <c r="G198" i="6"/>
  <c r="F198" i="6"/>
  <c r="G194" i="6"/>
  <c r="F194" i="6"/>
  <c r="G203" i="6"/>
  <c r="F203" i="6"/>
  <c r="G192" i="6"/>
  <c r="F192" i="6"/>
  <c r="G190" i="6"/>
  <c r="F190" i="6"/>
  <c r="G188" i="6"/>
  <c r="F188" i="6"/>
  <c r="G186" i="6"/>
  <c r="F186" i="6"/>
  <c r="G183" i="6"/>
  <c r="F183" i="6"/>
  <c r="G179" i="6"/>
  <c r="F179" i="6"/>
  <c r="G177" i="6"/>
  <c r="F177" i="6"/>
  <c r="G174" i="6"/>
  <c r="F174" i="6"/>
  <c r="G171" i="6"/>
  <c r="F171" i="6"/>
  <c r="G169" i="6"/>
  <c r="F169" i="6"/>
  <c r="F152" i="6"/>
  <c r="G152" i="6"/>
  <c r="G96" i="6"/>
  <c r="F96" i="6"/>
  <c r="G55" i="6"/>
  <c r="F55" i="6"/>
  <c r="G133" i="6"/>
  <c r="F133" i="6"/>
  <c r="G115" i="6"/>
  <c r="F115" i="6"/>
  <c r="G53" i="6"/>
  <c r="F53" i="6"/>
  <c r="G51" i="6"/>
  <c r="F51" i="6"/>
  <c r="G49" i="6"/>
  <c r="F49" i="6"/>
  <c r="F46" i="6"/>
  <c r="G46" i="6"/>
  <c r="G40" i="6"/>
  <c r="F40" i="6"/>
  <c r="G32" i="6"/>
  <c r="F32" i="6"/>
  <c r="G25" i="6"/>
  <c r="F25" i="6"/>
  <c r="G7" i="6"/>
  <c r="G17" i="6"/>
  <c r="C15" i="8"/>
  <c r="C18" i="8"/>
  <c r="E18" i="8"/>
  <c r="F18" i="8"/>
  <c r="G18" i="8"/>
  <c r="H18" i="8"/>
  <c r="E15" i="8"/>
  <c r="F15" i="8"/>
  <c r="G15" i="8"/>
  <c r="H15" i="8"/>
  <c r="D51" i="8"/>
  <c r="E51" i="8"/>
  <c r="F51" i="8"/>
  <c r="G51" i="8"/>
  <c r="H51" i="8"/>
  <c r="C51" i="8"/>
  <c r="D48" i="8"/>
  <c r="E48" i="8"/>
  <c r="F48" i="8"/>
  <c r="G48" i="8"/>
  <c r="H48" i="8"/>
  <c r="C48" i="8"/>
  <c r="D45" i="8"/>
  <c r="E45" i="8"/>
  <c r="F45" i="8"/>
  <c r="G45" i="8"/>
  <c r="H45" i="8"/>
  <c r="C45" i="8"/>
  <c r="D42" i="8"/>
  <c r="E42" i="8"/>
  <c r="F42" i="8"/>
  <c r="G42" i="8"/>
  <c r="H42" i="8"/>
  <c r="C42" i="8"/>
  <c r="D38" i="8"/>
  <c r="E38" i="8"/>
  <c r="F38" i="8"/>
  <c r="G38" i="8"/>
  <c r="H38" i="8"/>
  <c r="C38" i="8"/>
  <c r="D36" i="8"/>
  <c r="E36" i="8"/>
  <c r="F36" i="8"/>
  <c r="G36" i="8"/>
  <c r="H36" i="8"/>
  <c r="C36" i="8"/>
  <c r="D33" i="8"/>
  <c r="E33" i="8"/>
  <c r="F33" i="8"/>
  <c r="G33" i="8"/>
  <c r="H33" i="8"/>
  <c r="C33" i="8"/>
  <c r="D29" i="8"/>
  <c r="E29" i="8"/>
  <c r="F29" i="8"/>
  <c r="G29" i="8"/>
  <c r="H29" i="8"/>
  <c r="C29" i="8"/>
  <c r="D26" i="8"/>
  <c r="E26" i="8"/>
  <c r="F26" i="8"/>
  <c r="G26" i="8"/>
  <c r="H26" i="8"/>
  <c r="C26" i="8"/>
  <c r="D23" i="8"/>
  <c r="E23" i="8"/>
  <c r="F23" i="8"/>
  <c r="G23" i="8"/>
  <c r="H23" i="8"/>
  <c r="C23" i="8"/>
  <c r="D15" i="8"/>
  <c r="D18" i="8"/>
  <c r="J119" i="9"/>
  <c r="I120" i="9"/>
  <c r="J120" i="9" s="1"/>
  <c r="J121" i="9"/>
  <c r="J123" i="9"/>
  <c r="J124" i="9"/>
  <c r="J129" i="9"/>
  <c r="J134" i="9"/>
  <c r="J130" i="9"/>
  <c r="J147" i="9"/>
  <c r="J125" i="9"/>
  <c r="J126" i="9"/>
  <c r="J133" i="9"/>
  <c r="J131" i="9"/>
  <c r="J135" i="9"/>
  <c r="J127" i="9"/>
  <c r="J137" i="9"/>
  <c r="J138" i="9"/>
  <c r="J139" i="9"/>
  <c r="J142" i="9"/>
  <c r="J144" i="9"/>
  <c r="J143" i="9"/>
  <c r="J140" i="9"/>
  <c r="J146" i="9"/>
  <c r="J148" i="9"/>
  <c r="J150" i="9"/>
  <c r="J151" i="9"/>
  <c r="J154" i="9"/>
  <c r="J158" i="9"/>
  <c r="J152" i="9"/>
  <c r="J159" i="9"/>
  <c r="J160" i="9"/>
  <c r="J162" i="9"/>
  <c r="J163" i="9"/>
  <c r="J164" i="9"/>
  <c r="J155" i="9"/>
  <c r="J156" i="9"/>
  <c r="J165" i="9"/>
  <c r="J167" i="9"/>
  <c r="J171" i="9"/>
  <c r="J175" i="9"/>
  <c r="J178" i="9"/>
  <c r="J172" i="9"/>
  <c r="J169" i="9"/>
  <c r="J182" i="9"/>
  <c r="J183" i="9"/>
  <c r="J168" i="9"/>
  <c r="J173" i="9"/>
  <c r="J184" i="9"/>
  <c r="J185" i="9"/>
  <c r="J179" i="9"/>
  <c r="J180" i="9"/>
  <c r="J176" i="9"/>
  <c r="J187" i="9"/>
  <c r="J186" i="9" s="1"/>
  <c r="J189" i="9"/>
  <c r="J190" i="9"/>
  <c r="J191" i="9"/>
  <c r="J192" i="9"/>
  <c r="J194" i="9"/>
  <c r="J195" i="9"/>
  <c r="J196" i="9"/>
  <c r="J199" i="9"/>
  <c r="J197" i="9"/>
  <c r="J200" i="9"/>
  <c r="J201" i="9"/>
  <c r="J203" i="9"/>
  <c r="J204" i="9"/>
  <c r="J205" i="9"/>
  <c r="J206" i="9"/>
  <c r="J208" i="9"/>
  <c r="J209" i="9"/>
  <c r="J210" i="9"/>
  <c r="J212" i="9"/>
  <c r="J215" i="9"/>
  <c r="J216" i="9"/>
  <c r="J222" i="9"/>
  <c r="J220" i="9"/>
  <c r="J219" i="9"/>
  <c r="J217" i="9"/>
  <c r="J213" i="9"/>
  <c r="J223" i="9"/>
  <c r="J225" i="9"/>
  <c r="J226" i="9"/>
  <c r="J228" i="9"/>
  <c r="J229" i="9"/>
  <c r="J230" i="9"/>
  <c r="J232" i="9"/>
  <c r="J233" i="9"/>
  <c r="J234" i="9"/>
  <c r="J235" i="9"/>
  <c r="J237" i="9"/>
  <c r="J238" i="9"/>
  <c r="J240" i="9"/>
  <c r="I241" i="9"/>
  <c r="I239" i="9" s="1"/>
  <c r="I245" i="9"/>
  <c r="J245" i="9" s="1"/>
  <c r="J247" i="9"/>
  <c r="J242" i="9"/>
  <c r="J243" i="9"/>
  <c r="J248" i="9"/>
  <c r="J246" i="9"/>
  <c r="I250" i="9"/>
  <c r="J250" i="9" s="1"/>
  <c r="J251" i="9"/>
  <c r="J252" i="9"/>
  <c r="J254" i="9"/>
  <c r="J263" i="9"/>
  <c r="J255" i="9"/>
  <c r="J257" i="9"/>
  <c r="J258" i="9"/>
  <c r="J260" i="9"/>
  <c r="J261" i="9"/>
  <c r="J264" i="9"/>
  <c r="J266" i="9"/>
  <c r="J267" i="9"/>
  <c r="J270" i="9"/>
  <c r="J271" i="9"/>
  <c r="J272" i="9"/>
  <c r="J273" i="9"/>
  <c r="J275" i="9"/>
  <c r="J276" i="9"/>
  <c r="J282" i="9"/>
  <c r="J287" i="9"/>
  <c r="J283" i="9"/>
  <c r="J284" i="9"/>
  <c r="J285" i="9"/>
  <c r="J288" i="9"/>
  <c r="J278" i="9"/>
  <c r="J289" i="9"/>
  <c r="J279" i="9"/>
  <c r="J280" i="9"/>
  <c r="J290" i="9"/>
  <c r="J312" i="9"/>
  <c r="J313" i="9"/>
  <c r="J314" i="9"/>
  <c r="J316" i="9"/>
  <c r="J322" i="9"/>
  <c r="J317" i="9"/>
  <c r="J319" i="9"/>
  <c r="J320" i="9"/>
  <c r="J323" i="9"/>
  <c r="J325" i="9"/>
  <c r="J326" i="9"/>
  <c r="J311" i="9" l="1"/>
  <c r="J324" i="9"/>
  <c r="J321" i="9"/>
  <c r="J318" i="9"/>
  <c r="J315" i="9"/>
  <c r="J286" i="9"/>
  <c r="J281" i="9"/>
  <c r="J277" i="9" s="1"/>
  <c r="J274" i="9"/>
  <c r="J269" i="9"/>
  <c r="J259" i="9"/>
  <c r="J262" i="9"/>
  <c r="J253" i="9"/>
  <c r="J256" i="9"/>
  <c r="J265" i="9"/>
  <c r="J249" i="9"/>
  <c r="J244" i="9"/>
  <c r="I249" i="9"/>
  <c r="I244" i="9"/>
  <c r="J224" i="9"/>
  <c r="J227" i="9"/>
  <c r="J231" i="9"/>
  <c r="J236" i="9"/>
  <c r="J207" i="9"/>
  <c r="J221" i="9"/>
  <c r="J218" i="9"/>
  <c r="J214" i="9"/>
  <c r="J211" i="9"/>
  <c r="J188" i="9"/>
  <c r="J202" i="9"/>
  <c r="J198" i="9"/>
  <c r="J193" i="9"/>
  <c r="J166" i="9"/>
  <c r="J177" i="9"/>
  <c r="J181" i="9"/>
  <c r="J174" i="9"/>
  <c r="J170" i="9"/>
  <c r="J153" i="9"/>
  <c r="J161" i="9"/>
  <c r="J157" i="9"/>
  <c r="J149" i="9"/>
  <c r="J136" i="9"/>
  <c r="J132" i="9"/>
  <c r="J145" i="9"/>
  <c r="J141" i="9"/>
  <c r="J128" i="9"/>
  <c r="J122" i="9"/>
  <c r="J118" i="9"/>
  <c r="I118" i="9"/>
  <c r="G242" i="6"/>
  <c r="J241" i="9"/>
  <c r="J239" i="9" s="1"/>
  <c r="E223" i="9" l="1"/>
  <c r="E213" i="9"/>
  <c r="E217" i="9"/>
  <c r="E219" i="9"/>
  <c r="E220" i="9"/>
  <c r="E222" i="9"/>
  <c r="E216" i="9"/>
  <c r="E215" i="9"/>
  <c r="E212" i="9"/>
  <c r="E210" i="9"/>
  <c r="E209" i="9"/>
  <c r="E208" i="9"/>
  <c r="E214" i="9" l="1"/>
  <c r="E221" i="9"/>
  <c r="E218" i="9"/>
  <c r="E207" i="9"/>
  <c r="E211" i="9"/>
  <c r="E252" i="9" l="1"/>
  <c r="E251" i="9"/>
  <c r="D250" i="9"/>
  <c r="D249" i="9" s="1"/>
  <c r="E246" i="9"/>
  <c r="E248" i="9"/>
  <c r="E243" i="9"/>
  <c r="E242" i="9"/>
  <c r="E247" i="9"/>
  <c r="D245" i="9"/>
  <c r="D244" i="9" s="1"/>
  <c r="D241" i="9"/>
  <c r="E240" i="9"/>
  <c r="E241" i="9" l="1"/>
  <c r="E239" i="9" s="1"/>
  <c r="D239" i="9"/>
  <c r="E250" i="9"/>
  <c r="E249" i="9" s="1"/>
  <c r="E245" i="9"/>
  <c r="E244" i="9" s="1"/>
  <c r="J100" i="9" l="1"/>
  <c r="E100" i="9"/>
  <c r="J99" i="9"/>
  <c r="E99" i="9"/>
  <c r="J87" i="9"/>
  <c r="E87" i="9"/>
  <c r="J83" i="9"/>
  <c r="E83" i="9"/>
  <c r="J86" i="9"/>
  <c r="E86" i="9"/>
  <c r="J95" i="9"/>
  <c r="E95" i="9"/>
  <c r="J98" i="9"/>
  <c r="E98" i="9"/>
  <c r="J91" i="9"/>
  <c r="E91" i="9"/>
  <c r="J97" i="9"/>
  <c r="E97" i="9"/>
  <c r="J94" i="9"/>
  <c r="E94" i="9"/>
  <c r="J81" i="9"/>
  <c r="E81" i="9"/>
  <c r="J80" i="9"/>
  <c r="E80" i="9"/>
  <c r="J79" i="9"/>
  <c r="E79" i="9"/>
  <c r="J93" i="9"/>
  <c r="E93" i="9"/>
  <c r="J90" i="9"/>
  <c r="E90" i="9"/>
  <c r="J85" i="9"/>
  <c r="E85" i="9"/>
  <c r="J82" i="9"/>
  <c r="E82" i="9"/>
  <c r="J89" i="9"/>
  <c r="E89" i="9"/>
  <c r="J88" i="9" l="1"/>
  <c r="E88" i="9"/>
  <c r="E96" i="9"/>
  <c r="J96" i="9"/>
  <c r="E84" i="9"/>
  <c r="E92" i="9"/>
  <c r="J92" i="9"/>
  <c r="E78" i="9"/>
  <c r="J84" i="9"/>
  <c r="J78" i="9"/>
  <c r="E326" i="9"/>
  <c r="E325" i="9"/>
  <c r="E324" i="9" s="1"/>
  <c r="E323" i="9"/>
  <c r="E320" i="9"/>
  <c r="E319" i="9"/>
  <c r="E318" i="9" s="1"/>
  <c r="E317" i="9"/>
  <c r="E322" i="9"/>
  <c r="E316" i="9"/>
  <c r="E315" i="9" s="1"/>
  <c r="E321" i="9" l="1"/>
  <c r="A3" i="9"/>
  <c r="E314" i="9"/>
  <c r="E313" i="9"/>
  <c r="E312" i="9"/>
  <c r="E290" i="9"/>
  <c r="E280" i="9"/>
  <c r="E279" i="9"/>
  <c r="E289" i="9"/>
  <c r="E278" i="9"/>
  <c r="E288" i="9"/>
  <c r="E285" i="9"/>
  <c r="E284" i="9"/>
  <c r="E283" i="9"/>
  <c r="E287" i="9"/>
  <c r="E282" i="9"/>
  <c r="E276" i="9"/>
  <c r="E275" i="9"/>
  <c r="E274" i="9" s="1"/>
  <c r="E273" i="9"/>
  <c r="E272" i="9"/>
  <c r="E271" i="9"/>
  <c r="E270" i="9"/>
  <c r="E267" i="9"/>
  <c r="E266" i="9"/>
  <c r="E264" i="9"/>
  <c r="E261" i="9"/>
  <c r="E260" i="9"/>
  <c r="E258" i="9"/>
  <c r="E257" i="9"/>
  <c r="E255" i="9"/>
  <c r="E263" i="9"/>
  <c r="E262" i="9" s="1"/>
  <c r="E254" i="9"/>
  <c r="E238" i="9"/>
  <c r="E237" i="9"/>
  <c r="E235" i="9"/>
  <c r="E234" i="9"/>
  <c r="E233" i="9"/>
  <c r="E232" i="9"/>
  <c r="E230" i="9"/>
  <c r="E229" i="9"/>
  <c r="E228" i="9"/>
  <c r="E226" i="9"/>
  <c r="E225" i="9"/>
  <c r="E224" i="9" s="1"/>
  <c r="E206" i="9"/>
  <c r="E205" i="9"/>
  <c r="E204" i="9"/>
  <c r="E203" i="9"/>
  <c r="E201" i="9"/>
  <c r="E200" i="9"/>
  <c r="E197" i="9"/>
  <c r="E199" i="9"/>
  <c r="E196" i="9"/>
  <c r="E195" i="9"/>
  <c r="E194" i="9"/>
  <c r="E192" i="9"/>
  <c r="E191" i="9"/>
  <c r="E190" i="9"/>
  <c r="E189" i="9"/>
  <c r="E187" i="9"/>
  <c r="E186" i="9" s="1"/>
  <c r="E176" i="9"/>
  <c r="E180" i="9"/>
  <c r="E179" i="9"/>
  <c r="E185" i="9"/>
  <c r="E184" i="9"/>
  <c r="E173" i="9"/>
  <c r="E168" i="9"/>
  <c r="E183" i="9"/>
  <c r="E182" i="9"/>
  <c r="E169" i="9"/>
  <c r="E172" i="9"/>
  <c r="E178" i="9"/>
  <c r="E175" i="9"/>
  <c r="E171" i="9"/>
  <c r="E167" i="9"/>
  <c r="E165" i="9"/>
  <c r="E156" i="9"/>
  <c r="E155" i="9"/>
  <c r="E164" i="9"/>
  <c r="E163" i="9"/>
  <c r="E162" i="9"/>
  <c r="E160" i="9"/>
  <c r="E159" i="9"/>
  <c r="E152" i="9"/>
  <c r="E158" i="9"/>
  <c r="E154" i="9"/>
  <c r="E151" i="9"/>
  <c r="E150" i="9"/>
  <c r="E148" i="9"/>
  <c r="E146" i="9"/>
  <c r="E140" i="9"/>
  <c r="E143" i="9"/>
  <c r="E144" i="9"/>
  <c r="E142" i="9"/>
  <c r="E139" i="9"/>
  <c r="E138" i="9"/>
  <c r="E137" i="9"/>
  <c r="E127" i="9"/>
  <c r="E135" i="9"/>
  <c r="E131" i="9"/>
  <c r="E133" i="9"/>
  <c r="E126" i="9"/>
  <c r="E125" i="9"/>
  <c r="E147" i="9"/>
  <c r="E130" i="9"/>
  <c r="E134" i="9"/>
  <c r="E129" i="9"/>
  <c r="E124" i="9"/>
  <c r="E123" i="9"/>
  <c r="E121" i="9"/>
  <c r="D120" i="9"/>
  <c r="D118" i="9" s="1"/>
  <c r="C120" i="9"/>
  <c r="C118" i="9" s="1"/>
  <c r="E119" i="9"/>
  <c r="J77" i="9"/>
  <c r="E77" i="9"/>
  <c r="J76" i="9"/>
  <c r="E76" i="9"/>
  <c r="J75" i="9"/>
  <c r="E75" i="9"/>
  <c r="J74" i="9"/>
  <c r="E74" i="9"/>
  <c r="J73" i="9"/>
  <c r="E73" i="9"/>
  <c r="J63" i="9"/>
  <c r="E63" i="9"/>
  <c r="J62" i="9"/>
  <c r="E62" i="9"/>
  <c r="J61" i="9"/>
  <c r="E61" i="9"/>
  <c r="J71" i="9"/>
  <c r="E71" i="9"/>
  <c r="J70" i="9"/>
  <c r="E70" i="9"/>
  <c r="J69" i="9"/>
  <c r="E69" i="9"/>
  <c r="J59" i="9"/>
  <c r="E59" i="9"/>
  <c r="J54" i="9"/>
  <c r="E54" i="9"/>
  <c r="J49" i="9"/>
  <c r="E49" i="9"/>
  <c r="J53" i="9"/>
  <c r="E53" i="9"/>
  <c r="J58" i="9"/>
  <c r="E58" i="9"/>
  <c r="J50" i="9"/>
  <c r="E50" i="9"/>
  <c r="J56" i="9"/>
  <c r="J55" i="9" s="1"/>
  <c r="E56" i="9"/>
  <c r="E55" i="9" s="1"/>
  <c r="J52" i="9"/>
  <c r="E52" i="9"/>
  <c r="J48" i="9"/>
  <c r="E48" i="9"/>
  <c r="E311" i="9" l="1"/>
  <c r="E174" i="9"/>
  <c r="E259" i="9"/>
  <c r="E253" i="9"/>
  <c r="E227" i="9"/>
  <c r="E256" i="9"/>
  <c r="E281" i="9"/>
  <c r="E277" i="9" s="1"/>
  <c r="E286" i="9"/>
  <c r="E269" i="9"/>
  <c r="E265" i="9"/>
  <c r="E231" i="9"/>
  <c r="E236" i="9"/>
  <c r="E161" i="9"/>
  <c r="E181" i="9"/>
  <c r="E193" i="9"/>
  <c r="E198" i="9"/>
  <c r="E202" i="9"/>
  <c r="E188" i="9"/>
  <c r="E177" i="9"/>
  <c r="E166" i="9"/>
  <c r="E170" i="9"/>
  <c r="E149" i="9"/>
  <c r="E157" i="9"/>
  <c r="E153" i="9"/>
  <c r="E132" i="9"/>
  <c r="E145" i="9"/>
  <c r="E122" i="9"/>
  <c r="E136" i="9"/>
  <c r="E128" i="9"/>
  <c r="E141" i="9"/>
  <c r="E60" i="9"/>
  <c r="J60" i="9"/>
  <c r="E68" i="9"/>
  <c r="J72" i="9"/>
  <c r="J68" i="9"/>
  <c r="E72" i="9"/>
  <c r="E57" i="9"/>
  <c r="E47" i="9"/>
  <c r="J47" i="9"/>
  <c r="E51" i="9"/>
  <c r="J57" i="9"/>
  <c r="J51" i="9"/>
  <c r="E120" i="9"/>
  <c r="E118" i="9" s="1"/>
  <c r="C21" i="8"/>
  <c r="D21" i="8"/>
  <c r="D61" i="8" s="1"/>
  <c r="E21" i="8"/>
  <c r="E61" i="8" s="1"/>
  <c r="F21" i="8"/>
  <c r="F61" i="8" s="1"/>
  <c r="G21" i="8"/>
  <c r="G61" i="8" s="1"/>
  <c r="H21" i="8"/>
  <c r="G12" i="8"/>
  <c r="C12" i="8"/>
  <c r="H8" i="8"/>
  <c r="F8" i="8"/>
  <c r="D8" i="8"/>
  <c r="H61" i="8" l="1"/>
  <c r="F101" i="3"/>
  <c r="U101" i="3" l="1"/>
  <c r="H154" i="1" l="1"/>
  <c r="H152" i="1" s="1"/>
  <c r="F154" i="1"/>
  <c r="F152" i="1" s="1"/>
  <c r="E26" i="5" l="1"/>
  <c r="D26" i="5"/>
  <c r="C26" i="5"/>
  <c r="B26" i="5"/>
  <c r="A26" i="5"/>
  <c r="A3" i="2"/>
  <c r="A3" i="3" s="1"/>
  <c r="D34" i="9" l="1"/>
  <c r="D32" i="9" l="1"/>
  <c r="H309" i="9"/>
  <c r="I309" i="9"/>
  <c r="E309" i="9"/>
  <c r="J309" i="9"/>
  <c r="D309" i="9"/>
  <c r="C227" i="1"/>
  <c r="D104" i="1" l="1" a="1"/>
  <c r="D98" i="1" a="1"/>
  <c r="D99" i="1"/>
  <c r="D98" i="1"/>
  <c r="D101" i="1" a="1"/>
  <c r="D102" i="1"/>
  <c r="D101" i="1"/>
  <c r="D105" i="1"/>
  <c r="D104" i="1"/>
  <c r="D108" i="1" a="1"/>
  <c r="D109" i="1"/>
  <c r="D108" i="1"/>
  <c r="D237" i="1"/>
  <c r="D260" i="1"/>
  <c r="C262" i="1"/>
</calcChain>
</file>

<file path=xl/comments1.xml><?xml version="1.0" encoding="utf-8"?>
<comments xmlns="http://schemas.openxmlformats.org/spreadsheetml/2006/main">
  <authors>
    <author>Admin</author>
  </authors>
  <commentList>
    <comment ref="D245" authorId="0">
      <text>
        <r>
          <rPr>
            <b/>
            <sz val="9"/>
            <color indexed="81"/>
            <rFont val="Tahoma"/>
            <family val="2"/>
          </rPr>
          <t>AĐ: 140 hộ; AN 160; AT 130; BA 100, BH 150; ps 70</t>
        </r>
      </text>
    </comment>
    <comment ref="I245" authorId="0">
      <text>
        <r>
          <rPr>
            <b/>
            <sz val="9"/>
            <color indexed="81"/>
            <rFont val="Tahoma"/>
            <family val="2"/>
          </rPr>
          <t>AĐ: 140 hộ; AN 160; AT 130; BA 100, BH 150; ps 70</t>
        </r>
      </text>
    </comment>
    <comment ref="D250" authorId="0">
      <text>
        <r>
          <rPr>
            <b/>
            <sz val="9"/>
            <color indexed="81"/>
            <rFont val="Tahoma"/>
            <family val="2"/>
          </rPr>
          <t>Trà Va 195; trà Huỳnh 38</t>
        </r>
      </text>
    </comment>
    <comment ref="I250" authorId="0">
      <text>
        <r>
          <rPr>
            <b/>
            <sz val="9"/>
            <color indexed="81"/>
            <rFont val="Tahoma"/>
            <family val="2"/>
          </rPr>
          <t>Trà Va 195; trà Huỳnh 38</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<sst xmlns="http://schemas.openxmlformats.org/spreadsheetml/2006/main" count="3876" uniqueCount="1593">
  <si>
    <t>TT</t>
  </si>
  <si>
    <t>Địa điểm</t>
  </si>
  <si>
    <t>Duy Thu</t>
  </si>
  <si>
    <t>Duy Tân</t>
  </si>
  <si>
    <t>Duy Trinh</t>
  </si>
  <si>
    <t>Duy Sơn</t>
  </si>
  <si>
    <t>Duy Trung</t>
  </si>
  <si>
    <t>Duy Thành</t>
  </si>
  <si>
    <t>Duy Nghĩa</t>
  </si>
  <si>
    <t>Duy Châu</t>
  </si>
  <si>
    <t>Hội An</t>
  </si>
  <si>
    <t>Sơn Phong</t>
  </si>
  <si>
    <t>Cẩm Kim</t>
  </si>
  <si>
    <t>Cẩm Nam</t>
  </si>
  <si>
    <t>Minh An</t>
  </si>
  <si>
    <t>Thanh Hà</t>
  </si>
  <si>
    <t>Cẩm Châu</t>
  </si>
  <si>
    <t>Cẩm Thanh</t>
  </si>
  <si>
    <t>Cẩm Phô</t>
  </si>
  <si>
    <t>Cẩm Hà</t>
  </si>
  <si>
    <t>Điện Minh</t>
  </si>
  <si>
    <t>Điện An</t>
  </si>
  <si>
    <t>Điện Phước</t>
  </si>
  <si>
    <t>Điện Thọ</t>
  </si>
  <si>
    <t>Điện Hồng</t>
  </si>
  <si>
    <t>Điện Tiến</t>
  </si>
  <si>
    <t>Điện Thắng Nam</t>
  </si>
  <si>
    <t>Điện Thắng Trung</t>
  </si>
  <si>
    <t>Điện Thắng Bắc</t>
  </si>
  <si>
    <t>Điện Ngọc</t>
  </si>
  <si>
    <t>Điện Dương</t>
  </si>
  <si>
    <t>Điện Nam Bắc</t>
  </si>
  <si>
    <t>Điện Nam Trung</t>
  </si>
  <si>
    <t>Điện Nam Đông</t>
  </si>
  <si>
    <t>Điện Phương</t>
  </si>
  <si>
    <t>Đại Sơn</t>
  </si>
  <si>
    <t>Đại Hưng</t>
  </si>
  <si>
    <t>Đại Hồng</t>
  </si>
  <si>
    <t>Đại Lãnh</t>
  </si>
  <si>
    <t>Đại Đồng</t>
  </si>
  <si>
    <t>Đại Quang</t>
  </si>
  <si>
    <t>Đại Phong</t>
  </si>
  <si>
    <t>Đại Minh</t>
  </si>
  <si>
    <t>Đại Cường</t>
  </si>
  <si>
    <t>Đại Nghĩa</t>
  </si>
  <si>
    <t>Đại Tân</t>
  </si>
  <si>
    <t>Đại An</t>
  </si>
  <si>
    <t>TT Ái Nghĩa</t>
  </si>
  <si>
    <t>Đại Hiệp</t>
  </si>
  <si>
    <t>Đại Thạnh</t>
  </si>
  <si>
    <t>Đại Chánh</t>
  </si>
  <si>
    <t>Đại Thắng</t>
  </si>
  <si>
    <t>Tam Phú</t>
  </si>
  <si>
    <t>Tam Thăng</t>
  </si>
  <si>
    <t>Phước Hòa</t>
  </si>
  <si>
    <t>Xen ghép</t>
  </si>
  <si>
    <t>Tập trung</t>
  </si>
  <si>
    <t xml:space="preserve">Xen ghép </t>
  </si>
  <si>
    <t>Nơi sơ tán đến
(đối với sơ tán tập trung)</t>
  </si>
  <si>
    <t>STT</t>
  </si>
  <si>
    <t>I</t>
  </si>
  <si>
    <t>II</t>
  </si>
  <si>
    <t>III</t>
  </si>
  <si>
    <t>IV</t>
  </si>
  <si>
    <t>V</t>
  </si>
  <si>
    <t>VI</t>
  </si>
  <si>
    <t>THỐNG KÊ SỐ LIỆU SƠ TÁN DÂN BỊ ẢNH HƯỞNG CỦA LŨ, NGẬP LỤT</t>
  </si>
  <si>
    <t>Tên địa phương, đơn vị</t>
  </si>
  <si>
    <t>Văn phòng thường trực các cấp</t>
  </si>
  <si>
    <t>Thanh niên xung kích</t>
  </si>
  <si>
    <t>Quân sự</t>
  </si>
  <si>
    <t xml:space="preserve">Công an </t>
  </si>
  <si>
    <t>Dân quân</t>
  </si>
  <si>
    <t>Tiên Phước</t>
  </si>
  <si>
    <t>THỐNG KÊ PHƯƠNG TIỆN, DỤNG CỤ CỨU HỘ, CỨU NẠN HIỆN CÓ</t>
  </si>
  <si>
    <t>Địa phương/ Đơn vị</t>
  </si>
  <si>
    <t>Tên phương tiện, dụng cụ cứu hộ, cứu nạn</t>
  </si>
  <si>
    <t>Tàu, thuyền</t>
  </si>
  <si>
    <t>Ca nô</t>
  </si>
  <si>
    <t>Ghe</t>
  </si>
  <si>
    <t>Xe cứu hộ</t>
  </si>
  <si>
    <t>Xe ô tô</t>
  </si>
  <si>
    <t>Xe cứu thương</t>
  </si>
  <si>
    <t>Máy cưa</t>
  </si>
  <si>
    <t>Máy phát điện</t>
  </si>
  <si>
    <t>Mặt nạ các loại</t>
  </si>
  <si>
    <t>Cuộc dây cứu người</t>
  </si>
  <si>
    <t>Rựa</t>
  </si>
  <si>
    <t>Nhà bạt</t>
  </si>
  <si>
    <t>Bao cát</t>
  </si>
  <si>
    <t>Bộ đàm cầm tay</t>
  </si>
  <si>
    <t>Bộ đàm để bàn</t>
  </si>
  <si>
    <t>Loa cầm tay</t>
  </si>
  <si>
    <t>Phao bè</t>
  </si>
  <si>
    <t>Phao cứu sinh</t>
  </si>
  <si>
    <t>Áo phao</t>
  </si>
  <si>
    <t>THỐNG KÊ NHÂN LỰC PHỤC VỤ PHÒNG CHỐNG THIÊN TAI</t>
  </si>
  <si>
    <t>Lực lượng vũ trang tham gia khi có thiên tai xảy ra</t>
  </si>
  <si>
    <t>Vật liệu xây dựng</t>
  </si>
  <si>
    <t>Hàng hóa khác (quy đổi ra tiền)</t>
  </si>
  <si>
    <t>Tôn lợp</t>
  </si>
  <si>
    <t>Tấm lợp bằng vật liệu khác</t>
  </si>
  <si>
    <t>Đinh vít</t>
  </si>
  <si>
    <t>Dây thép</t>
  </si>
  <si>
    <t>tấn</t>
  </si>
  <si>
    <t>tấm</t>
  </si>
  <si>
    <t>triệu đồng</t>
  </si>
  <si>
    <t>0,2</t>
  </si>
  <si>
    <t>0,5</t>
  </si>
  <si>
    <t>0,23</t>
  </si>
  <si>
    <t>0,34</t>
  </si>
  <si>
    <t>6,4</t>
  </si>
  <si>
    <t>1,5</t>
  </si>
  <si>
    <t>0,37</t>
  </si>
  <si>
    <t>0,32</t>
  </si>
  <si>
    <t>11,21</t>
  </si>
  <si>
    <t>Tổng cộng</t>
  </si>
  <si>
    <t>UBND xã</t>
  </si>
  <si>
    <t>Thôn 3</t>
  </si>
  <si>
    <t>Viện KSND huyện</t>
  </si>
  <si>
    <t>Thôn 2</t>
  </si>
  <si>
    <t>UBND huyện</t>
  </si>
  <si>
    <t>Thôn 4</t>
  </si>
  <si>
    <t>Thôn 5</t>
  </si>
  <si>
    <t>Thôn Bắc An Sơn</t>
  </si>
  <si>
    <t>Bình Dương</t>
  </si>
  <si>
    <t>UBND Xã</t>
  </si>
  <si>
    <t>Thôn 1</t>
  </si>
  <si>
    <t>Bình Phú</t>
  </si>
  <si>
    <t>Đập Phước Hà/ thôn Phước Hà</t>
  </si>
  <si>
    <t>Gò Đá Trắng</t>
  </si>
  <si>
    <t>Bình Lãnh</t>
  </si>
  <si>
    <t>Đập Cao Ngạn/ Thôn 5</t>
  </si>
  <si>
    <t>Núi Chóp Chài</t>
  </si>
  <si>
    <t>Bình Nam</t>
  </si>
  <si>
    <t>Bến Lố/Bình Nam</t>
  </si>
  <si>
    <t>Điểm cao 21</t>
  </si>
  <si>
    <t>Trường PTTH Khâm Đức</t>
  </si>
  <si>
    <t>VII</t>
  </si>
  <si>
    <t>Xã Trà Nam</t>
  </si>
  <si>
    <t>Nóc Tăk Vinh 3, thôn 2</t>
  </si>
  <si>
    <t>TT Prao</t>
  </si>
  <si>
    <t>Thôn ngã ba</t>
  </si>
  <si>
    <t>UBND TT Prao</t>
  </si>
  <si>
    <t>Xã Tư</t>
  </si>
  <si>
    <t>Thôn Vàu</t>
  </si>
  <si>
    <t xml:space="preserve">UBND xã </t>
  </si>
  <si>
    <t>Thôn Láy</t>
  </si>
  <si>
    <t>Xã Jơ Ngây</t>
  </si>
  <si>
    <t>Thôn Cờ Lò</t>
  </si>
  <si>
    <t>Sông Kôn</t>
  </si>
  <si>
    <t>Thôn Bút Nga</t>
  </si>
  <si>
    <t>Quế Trung</t>
  </si>
  <si>
    <t>Thôn Trung An</t>
  </si>
  <si>
    <t>Sơ tán cục bộ</t>
  </si>
  <si>
    <t>Quế Lâm</t>
  </si>
  <si>
    <t>THỐNG KÊ SƠ TÁN DÂN KHU VỰC CÓ NGUY CƠ SẠT LỞ ĐẤT</t>
  </si>
  <si>
    <t>Tên khu neo đậu</t>
  </si>
  <si>
    <t>Khả năng neo đậu</t>
  </si>
  <si>
    <t>Năm xây dựng</t>
  </si>
  <si>
    <t>Hiện Trạng</t>
  </si>
  <si>
    <t>Số điện thoại</t>
  </si>
  <si>
    <t>&lt;90 Cv</t>
  </si>
  <si>
    <t>&gt;90 Cv</t>
  </si>
  <si>
    <t>Âu thuyền Cù Lao Chàm</t>
  </si>
  <si>
    <t>Cù Lao Chàm</t>
  </si>
  <si>
    <t>Âu thuyền Hồng Triều</t>
  </si>
  <si>
    <t>Xã Duy Nghĩa, Duy Xuyên</t>
  </si>
  <si>
    <t>Âu thuyền An Hòa</t>
  </si>
  <si>
    <t>100-300</t>
  </si>
  <si>
    <t>Xã Tam Quang, Núi Thành</t>
  </si>
  <si>
    <t>Xã Cẩm Thanh, Hội An</t>
  </si>
  <si>
    <t>Thanh Hà, Hội An</t>
  </si>
  <si>
    <t>Thôn 2 Tam Hải
Cảng cá Tam Giang</t>
  </si>
  <si>
    <t>200-300</t>
  </si>
  <si>
    <t>Thôn 1, thôn 7, Tam Tiến
Thôn 5, thôn 7, Tam Hòa</t>
  </si>
  <si>
    <t>tháo máy, kéo phương tiện lên với phương tiện có công suất 15 Cv</t>
  </si>
  <si>
    <t>Thôn Tân Phú, Tam Phú</t>
  </si>
  <si>
    <t>Duy Phú</t>
  </si>
  <si>
    <t>Duy Hòa</t>
  </si>
  <si>
    <t>Duy Hải</t>
  </si>
  <si>
    <t>Số dân sơ tán (người)</t>
  </si>
  <si>
    <t>Trường học, UBND, Trạm y tế, gò đồi</t>
  </si>
  <si>
    <t>Trường học</t>
  </si>
  <si>
    <t>Trường tiểu học Duy Hải</t>
  </si>
  <si>
    <t>Tiên Lãnh</t>
  </si>
  <si>
    <t>Tiên Cảnh</t>
  </si>
  <si>
    <t>Tiên Châu</t>
  </si>
  <si>
    <t>Tiên An</t>
  </si>
  <si>
    <t>TT Tiên Kỳ</t>
  </si>
  <si>
    <t>Trường mẫu giáo, Nhà văn hóa thôn 4,5; trường cấp 1, núi Dương Thờ và một số nhà dân kiên cố không bị ngập lụt</t>
  </si>
  <si>
    <t>Trường tiểu học Tiên Cảnh, trường Lê Thị Hồng Gấm, trạm Y tế xã và Nhà sinh hoạt Văn hóa xã, trường tiểu học Tiên Cảnh 2 và một số nhà dân kiên cố không bị ngập lụt, Nhà văn hóa thôn 1, trường tiểu học Tiên Cảnh 1</t>
  </si>
  <si>
    <t>Nhà sinh hoạt cộng đồng thôn và một số nhà dân xây dựng kiên cố không bị ngập lụt, trụ sở UBND xã, trường tiểu học, trường trung học cơ sở Nguyễn Trãi</t>
  </si>
  <si>
    <t>Trường mẫu giáo thôn 1, nhà sinh hoạt cộng đồng thôn 2, khu tái định cư thôn 1 và một số nhà dân xây dựng kiên cố không bị ngập lụt; nhà sinh hoạt cộng đồng thôn 2, 3, trường THCS Nguyễn Viết Xuân, UBND xã, trường tiểu học thôn 4, nhà sinh hoạt cộng đồng thôn 4</t>
  </si>
  <si>
    <t>Di dời đến chùa Tế Nam, chùa Hửu Lậm và một số nhà dân kiên cố không bị ngập lụt, trường Lý Tự Trọng, UBND thị trấn, Phòng GD&amp;ĐT, Trung tâm hành chính huyện, huyện đội, trung tâm hướng nghiệp, huyện ủy, trung tâm y tế huyện, trường THPT Phan Châu Trinh</t>
  </si>
  <si>
    <t>Sông Tum thôn 1 và thôn 5</t>
  </si>
  <si>
    <t>Trường THCS Nguyễn Văn Trỗi</t>
  </si>
  <si>
    <t>Trường TH Minh Viên, Nhà sinh hoạt cộng đồng thôn 1</t>
  </si>
  <si>
    <t>Khu tái định cư mới tại thôn 1 và thôn 2, trường tiểu học</t>
  </si>
  <si>
    <t>Hố Rắn thôn Thanh Bôi</t>
  </si>
  <si>
    <t>Trường Tiểu học tại thôn Thanh Bôi</t>
  </si>
  <si>
    <t>Núi Động sinh thôn Hữu Lâm và núi đồi Cao thôn An Đông</t>
  </si>
  <si>
    <t>Trụ sở UBND xã</t>
  </si>
  <si>
    <t>Xã Trà Dương</t>
  </si>
  <si>
    <t>Đại Hòa</t>
  </si>
  <si>
    <t>Vĩnh Điện</t>
  </si>
  <si>
    <t>Điện Hòa</t>
  </si>
  <si>
    <t>Tam An</t>
  </si>
  <si>
    <t>Tam Dân</t>
  </si>
  <si>
    <t>Tam Đàn</t>
  </si>
  <si>
    <t>Tam Lãnh</t>
  </si>
  <si>
    <t>Tam Lộc</t>
  </si>
  <si>
    <t>Tam Thái</t>
  </si>
  <si>
    <t>Tam Thành</t>
  </si>
  <si>
    <t>Tam Đại</t>
  </si>
  <si>
    <t>Trường THCS Nguyễn Bỉnh Khiêm, Trụ sở UBND xã, Trường TH Nguyễn Trãi, Tiểu đoàn 19-HLBĐBP, Bệnh xá Biên phòng</t>
  </si>
  <si>
    <t>Nhà văn hóa thôn Dương Lâm (cũ)</t>
  </si>
  <si>
    <t>Các trường TH Thái Phiên, MG Bình Minh, HT UBND xã, Nhà SHVH các thôn Đại Hanh (cũ), Phước Thượng (cũ), Đại An (cũ)</t>
  </si>
  <si>
    <t>Nhà văn hóa xã; trường tiểu học Võ Thị Sáu phân hiệu 1, 2; nhà văn hóa thôn Phú Mỹ, Xuân Trung cũ</t>
  </si>
  <si>
    <t>Các trường: TH Kim Đồng, THCS Phân Tây Hồ, MG Anh Đào</t>
  </si>
  <si>
    <t>Nhà văn hóa các thôn Tú Hội, Phú Văn</t>
  </si>
  <si>
    <t>Thôn Ngọc Tú, thôn Kỳ Tân</t>
  </si>
  <si>
    <t>Đập tràn sự cố Long Sơn</t>
  </si>
  <si>
    <t>Thôn Phước Mỹ, An Mỹ, Bồng Miêu</t>
  </si>
  <si>
    <t>Các thôn Tây Lộc, Cẩm Long (khu vực eo gió)</t>
  </si>
  <si>
    <t>Khu vực núi Chùa, thôn Trường Mỹ</t>
  </si>
  <si>
    <t>Trường TH Thái Phiên, nhà SHVH các thôn Đại Hanh (cũ), Phước Thượng (cũ)</t>
  </si>
  <si>
    <t>Nhà văn hóa thôn Trường Mỹ, trường THCS Phan Tây Hồ</t>
  </si>
  <si>
    <t>Tân Thạnh</t>
  </si>
  <si>
    <t>An Mỹ</t>
  </si>
  <si>
    <t>Hòa Hương</t>
  </si>
  <si>
    <t>An Xuân</t>
  </si>
  <si>
    <t>An Sơn</t>
  </si>
  <si>
    <t>Trường Xuân</t>
  </si>
  <si>
    <t>An Phú</t>
  </si>
  <si>
    <t>Hoà Thuận</t>
  </si>
  <si>
    <t>Tam Thanh</t>
  </si>
  <si>
    <t>Tam Ngọc</t>
  </si>
  <si>
    <t>Trường: P.B.Châu, L.V.Tám, KTKT Q.Nam, Dạy nghề nông dân, nhà thiếu nhi, Cục thuế tỉnh, TT y tế thành phố, Công ty XD và PT CSHT.</t>
  </si>
  <si>
    <t>Các nhà cao tầng, trường học, trụ sở cơ quan.</t>
  </si>
  <si>
    <t>Trường: K.Đồng, CĐ nghề Asean, CĐ y.tế, H.H.Tập, công an thành phố, UBND phường, chùa Hòa Quang.</t>
  </si>
  <si>
    <t xml:space="preserve">TTTD tỉnh, Trường Nguyễn Huệ, Trường Hồng Gấm, Trạm Y tế phường, Chùa Diệu Quang, Chùa Tịnh Độ, UBND phường, Công ty MTĐT Q.Nam,  </t>
  </si>
  <si>
    <t>Cụm CN Trường Xuân, Trường TH Hùng Vương, UBND phường</t>
  </si>
  <si>
    <t>Trường: L.T.Kiệt, N.V.Xuân, Anh Đào, UBND xã, Trường Quân Sự.</t>
  </si>
  <si>
    <t>Nhà văn hóa thôn, Lữ đoàn 270, Trường Trần Quý Cáp, Trường Mẫu giáo xã.</t>
  </si>
  <si>
    <t>Bình Hải</t>
  </si>
  <si>
    <t>Bình Sa</t>
  </si>
  <si>
    <t>Bình Đào</t>
  </si>
  <si>
    <t>Bình Minh</t>
  </si>
  <si>
    <t>Bình Giang</t>
  </si>
  <si>
    <t>Bình Triều</t>
  </si>
  <si>
    <t>Bình Phục</t>
  </si>
  <si>
    <t>Bình Nguyên</t>
  </si>
  <si>
    <t>TT Hà Lam</t>
  </si>
  <si>
    <t>Bình Tú</t>
  </si>
  <si>
    <t>Bình Trung</t>
  </si>
  <si>
    <t>Bình An</t>
  </si>
  <si>
    <t>Bình Quế</t>
  </si>
  <si>
    <t>Bình Chánh</t>
  </si>
  <si>
    <t>Bình Quý</t>
  </si>
  <si>
    <t>Bình Định Bắc</t>
  </si>
  <si>
    <t>Bình Định Nam</t>
  </si>
  <si>
    <t>Bình Trị</t>
  </si>
  <si>
    <t>Trường học, trụ sở</t>
  </si>
  <si>
    <t>Trường học, UBND xã, NVH thôn</t>
  </si>
  <si>
    <t>Các trường học, Nhà văn hóa thôn</t>
  </si>
  <si>
    <t>Thôn Tân An, Hà Bình, Bình Tịnh xã Bình Minh
Thôn 6, thôn Duy Hà xã Bình Dương
Thôn Đông Trì, Bình Hải
Thôn Vịnh Giang, Phương Tân, Bình Nam</t>
  </si>
  <si>
    <t>Xã Trà Giang</t>
  </si>
  <si>
    <t>Xã Trà Bui</t>
  </si>
  <si>
    <t>Các nhà cao lụt</t>
  </si>
  <si>
    <t>Nhà văn hóa thôn, đình làng, các trường, trung tâm xã</t>
  </si>
  <si>
    <t>Nhà cao lụt, trụ sở UBND, các gò cao, nhà văn hóa thôn, các trường học, chùa</t>
  </si>
  <si>
    <t>Trường tiểu học, trường Trần Phú, trường mầm non Đại Hiệp</t>
  </si>
  <si>
    <t>Đình làng Giao Thủy, các nhà cao lụt</t>
  </si>
  <si>
    <t>Nhà cao lụt, trụ sở UBND, trường Nguyễn Minh Chấn, Phù Đổng, HTX Đại Hồng, Trạm y tế xã, các Chùa Dục Tịch, Lục Nam, Đông Phước</t>
  </si>
  <si>
    <t>Nhà cao lụt</t>
  </si>
  <si>
    <t>Chùa Phú An, thánh thất Cao Đài</t>
  </si>
  <si>
    <t>Trường Đoàn Nghiên, dọc Quốc lộ 14B, Núi Kính, Gò Ua, các trường, nhà văn hóa thôn</t>
  </si>
  <si>
    <t>Các nhà kiên cố, UBND xã, đình làng Phương Trung, các trường học, hợp tác xã</t>
  </si>
  <si>
    <t>Các nhà văn hóa, nhà kiên cố, TH Đoàn Trị, UBND xã, Gò Bảy, Nổng ông Nho, gò Cấm Đôi, gò Bà Đề</t>
  </si>
  <si>
    <t>Trường Đoàn Quý Phi (cơ sở 2), nhà văn hóa thôn Xuân Đông, Phú Long</t>
  </si>
  <si>
    <t>Nhà cao lụt, nhà văn hóa thôn An Bằng, Mỹ Lễ</t>
  </si>
  <si>
    <t>Gò Cầu Phà, nhà văn hóa thôn, gò ông Ngữ, trạm y tế, cụm mẫu giáo</t>
  </si>
  <si>
    <t>Thôn Mậu Lâm</t>
  </si>
  <si>
    <t>Thôn Tân Hà</t>
  </si>
  <si>
    <t>Các nhà kiên cố, an toàn</t>
  </si>
  <si>
    <t>Nhà thờ kiên cố, các nhà kiên cố</t>
  </si>
  <si>
    <t>Các nhà kiên cố</t>
  </si>
  <si>
    <t>Gò Ngang, Cây gạo, gò cầu phà, trạm y tế xã</t>
  </si>
  <si>
    <t>Tam Hòa</t>
  </si>
  <si>
    <t>Trường An</t>
  </si>
  <si>
    <t>TTKT Nông nghiệp</t>
  </si>
  <si>
    <t>Nhà kiên cố</t>
  </si>
  <si>
    <t>Phú Quý</t>
  </si>
  <si>
    <t>Trường Trần Phú</t>
  </si>
  <si>
    <t>Các nhà kiên cố, nhà thờ tộc</t>
  </si>
  <si>
    <t>Tam Nghĩa</t>
  </si>
  <si>
    <t>TT Núi Thành</t>
  </si>
  <si>
    <t>Tam Hiệp</t>
  </si>
  <si>
    <t>Tam Mỹ Đông</t>
  </si>
  <si>
    <t>Tam Anh Nam</t>
  </si>
  <si>
    <t>Tam Anh Bắc</t>
  </si>
  <si>
    <t>Tam Xuân 1</t>
  </si>
  <si>
    <t>Tam Xuân 2</t>
  </si>
  <si>
    <t>Tam Mỹ Tây</t>
  </si>
  <si>
    <t>Tam Thạnh</t>
  </si>
  <si>
    <t xml:space="preserve">Tam Tiến </t>
  </si>
  <si>
    <t>Tam Hải</t>
  </si>
  <si>
    <t>Trường mẫu giáo thôn, chùa Hòa Mỹ</t>
  </si>
  <si>
    <t>Trường THPT Nguyễn Huệ, TH Võ Thị Sáu</t>
  </si>
  <si>
    <t>Trường THCS Trần Cao Vân, THPT Nguyễn Huệ</t>
  </si>
  <si>
    <t>Trường MG Hướng Dương, THCS Nguyễn Trãi</t>
  </si>
  <si>
    <t>Trường THCS Nguyễn Hiền, TH Nguyễn Hiền, THCS Nguyễn Khuyến</t>
  </si>
  <si>
    <t>Trường TH Trần Văn Ơn, THCS Lương Thế Vinh</t>
  </si>
  <si>
    <t>Trường TH Lê Văn Tám, THCS Lý Thường Kiệt</t>
  </si>
  <si>
    <t>Trường THPT Cao Bá Quát, TH Nguyễn Văn Trỗi</t>
  </si>
  <si>
    <t>Nhà văn hóa thôn, Gò Quánh, chùa Thạnh Mỹ, Gò Bộ, Gò Nha, Gò Mít</t>
  </si>
  <si>
    <t>Trường THCS Nguyễn Thị Minh Khai</t>
  </si>
  <si>
    <t>Trường THCS Huỳnh Thúc Kháng, TH Trần Đại Nghĩa, TH Nguyễn Thái Bình, THCS Phan Bá Phiến</t>
  </si>
  <si>
    <t>Trường THCS Nguyễn Chí Thanh, TH Ngô Mây, THCS Nguyễn Chí Thanh, TH Phan Bá Phiến, UBND xã</t>
  </si>
  <si>
    <t>Nhà trú bão thôn, trường THCS Nguyễn Chí Thanh</t>
  </si>
  <si>
    <t>Thôn Phú Trường</t>
  </si>
  <si>
    <t>Thôn Phú Thọ</t>
  </si>
  <si>
    <t>Thôn Phú Tân</t>
  </si>
  <si>
    <t>Tam Mỹ</t>
  </si>
  <si>
    <t>Thôn Phú Tứ</t>
  </si>
  <si>
    <t>Trạm sông Mùi, Trường TH, MN, Nhà VH, UBND</t>
  </si>
  <si>
    <t>Trường TH, MN, Nhà VH</t>
  </si>
  <si>
    <t>Trường THCS, TH, MN, Nhà VH, Trạm y tế, UBND</t>
  </si>
  <si>
    <t>Tân Bình Trung</t>
  </si>
  <si>
    <t>Long Thạnh Tây</t>
  </si>
  <si>
    <t>Trường THCS Trần Quý Cáp</t>
  </si>
  <si>
    <t>Nhà chống bão</t>
  </si>
  <si>
    <t>Tam Sơn</t>
  </si>
  <si>
    <t>Các tổ đoàn kết số 1, 2, 3, 6, 7</t>
  </si>
  <si>
    <t>Trường MG thôn 1</t>
  </si>
  <si>
    <t>Ch'Ơm</t>
  </si>
  <si>
    <t>Thôn H'júh</t>
  </si>
  <si>
    <t>Thôn Dhung</t>
  </si>
  <si>
    <t>Gari</t>
  </si>
  <si>
    <t>Thôn Arooi</t>
  </si>
  <si>
    <t>Thôn Ating</t>
  </si>
  <si>
    <t>Thôn Dading</t>
  </si>
  <si>
    <t>Thôn Pứt</t>
  </si>
  <si>
    <t>Axan</t>
  </si>
  <si>
    <t>Thôn Ga'nil</t>
  </si>
  <si>
    <t>Tr'hy</t>
  </si>
  <si>
    <t>Thôn Abaanh II</t>
  </si>
  <si>
    <t>Thôn Ariêu</t>
  </si>
  <si>
    <t>Bhalêê</t>
  </si>
  <si>
    <t>Thôn Adzốc</t>
  </si>
  <si>
    <t>Thôn Bloóc</t>
  </si>
  <si>
    <t>Thôn Ta Lang</t>
  </si>
  <si>
    <t>Thôn R'cung</t>
  </si>
  <si>
    <t>Thôn Ga'lâu</t>
  </si>
  <si>
    <t>Thôn Xa'ơi</t>
  </si>
  <si>
    <t>Avương</t>
  </si>
  <si>
    <t>Trường mầm non, nhà Gươl</t>
  </si>
  <si>
    <t>Hội trường UBND xã, trạm y tế, nhà Gươl</t>
  </si>
  <si>
    <t>Đèn pin</t>
  </si>
  <si>
    <t>Phước Chánh</t>
  </si>
  <si>
    <t>Phước Mỹ</t>
  </si>
  <si>
    <t>Trường THCS xã</t>
  </si>
  <si>
    <t>Chân đồi núi đá Cầu Khỉ</t>
  </si>
  <si>
    <t>TT Khâm Đức</t>
  </si>
  <si>
    <t>THỐNG KÊ SỐ LIỆU SƠ TÁN DÂN BỊ ẢNH HƯỞNG CỦA LŨ QUÉT</t>
  </si>
  <si>
    <t>Trường học, nhà văn hóa thôn</t>
  </si>
  <si>
    <t>Hội trường UBND xã, trạm y tế</t>
  </si>
  <si>
    <t>UBND xã, trạm y tế, trường tiểu học</t>
  </si>
  <si>
    <t>Trường mẫu giáo thôn 1</t>
  </si>
  <si>
    <t>Tiên Hà</t>
  </si>
  <si>
    <t>Nhà sinh hoạt cộng đồng thôn và một số nhà dân xây dựng kiên cố không bị ngập lụt, trụ sở UBND xã, trường tiểu học, trường trung học cơ sở Lê Hồng Phong</t>
  </si>
  <si>
    <t>Rẩy Tranh lớn thôn 1, ven chân đồi ở các thôn</t>
  </si>
  <si>
    <t>Núi Đầu Voi thôn 1 và thôn 2 và các hộ ven sông</t>
  </si>
  <si>
    <t>Các thôn dọc sông Tiên</t>
  </si>
  <si>
    <t>Nhà sinh hoạt cộng đồng của thôn, trụ sở UBND, trường tiểu học</t>
  </si>
  <si>
    <t>Nhà sinh hoạt cộng đồng của 02 thôn</t>
  </si>
  <si>
    <t xml:space="preserve">Vịnh Chầu - Thanh Hà </t>
  </si>
  <si>
    <t>Thôn An Lương 2, Duy Hải;
Thôn Trà Đông, Duy Vinh; dọc sông Cổ Cò phường Cẩm An, Cửa Đại; thôn Vạn Lăng, Cẩm Thanh; Thanh Nam, Cẩm Nam; khu vực cồn 3 xã Cẩm Châu, Cẩm Thanh, Cẩm Nam; An Hội, Minh An; Đông Hà, Cẩm Kim</t>
  </si>
  <si>
    <t>KDC Long Riêu, thôn 3</t>
  </si>
  <si>
    <t>KDC Long Riêu, thôn 4</t>
  </si>
  <si>
    <t>Xã Trà Vân</t>
  </si>
  <si>
    <t>Nhà VH thôn, các trường mẫu giáo, tiểu học</t>
  </si>
  <si>
    <t>KDC Văn Moa, thôn 2</t>
  </si>
  <si>
    <t>Xã Trà Don</t>
  </si>
  <si>
    <t>KDC Tắc Tố, thôn 3</t>
  </si>
  <si>
    <t>Xã Trà Tập</t>
  </si>
  <si>
    <t>KDC Lăng Lương, thôn 1</t>
  </si>
  <si>
    <t>KDC Lấp Loa, thôn 2</t>
  </si>
  <si>
    <t>KDC Tu Lung, thôn 3</t>
  </si>
  <si>
    <t>Xã Trà Vinh</t>
  </si>
  <si>
    <t>Cấp độ 1</t>
  </si>
  <si>
    <t>Cấp độ 2</t>
  </si>
  <si>
    <t>Cấp độ 3</t>
  </si>
  <si>
    <t>DI DỜI, SƠ TÁN DÂN ỨNG PHÓ VỚI GIÓ, NƯỚC BIỂN DÂNG DO BÃO MẠNH, SIÊU BÃO</t>
  </si>
  <si>
    <t>Tên xã, phường</t>
  </si>
  <si>
    <t>BÃO MẠNH</t>
  </si>
  <si>
    <t>SIÊU BÃO</t>
  </si>
  <si>
    <t>Số người cần di dời, sơ tán</t>
  </si>
  <si>
    <t>Khu vực dự kiến sơ tán đến</t>
  </si>
  <si>
    <t>Phương tiện di chuyển</t>
  </si>
  <si>
    <t>Tổng</t>
  </si>
  <si>
    <t>Ô tô, xe máy, đi bộ</t>
  </si>
  <si>
    <t>Xe máy, đi bộ</t>
  </si>
  <si>
    <t>Xã Cẩm Kim</t>
  </si>
  <si>
    <t>Trường Tiểu học, THCS; Trụ sở UBND xã</t>
  </si>
  <si>
    <t>Xã Cẩm Thanh</t>
  </si>
  <si>
    <t>Các địa điểm sơ tán tận trung của thành phố (trường THPT, THCS)</t>
  </si>
  <si>
    <t>Xe máy, ô tô</t>
  </si>
  <si>
    <t>Xã Tân Hiệp</t>
  </si>
  <si>
    <t>Đồn Biên phòng, trụ sở UBND xã, trạm xá Quân dân y, Tiểu đoàn 70</t>
  </si>
  <si>
    <t>Đi bộ, xe máy</t>
  </si>
  <si>
    <t>Phường Cẩm Phô</t>
  </si>
  <si>
    <t>Trường Tiểu học, Trung học; Nhà kiên cố tại xã</t>
  </si>
  <si>
    <t>Phường Thanh Hà</t>
  </si>
  <si>
    <t>Nhà kiên cố, cao tầng, trụ sở UBND, trường THCS</t>
  </si>
  <si>
    <t>Đi bộ, xe máy, ô tô</t>
  </si>
  <si>
    <t>Phường Cửa Đại</t>
  </si>
  <si>
    <t>Nhà kiên cố; Các nhà cao tầng; Trụ sở các cơ quan ban ngành của phường</t>
  </si>
  <si>
    <t>Phường Cẩm Nam</t>
  </si>
  <si>
    <t>Trường THCS; Trụ sở UBND phường; Các nhà cao tầng, nhà kiên cố tại phường</t>
  </si>
  <si>
    <t>Phường Cẩm Châu</t>
  </si>
  <si>
    <t>Trường THCS, Tiểu học và nhà cao tầng</t>
  </si>
  <si>
    <t>Phường Cẩm An</t>
  </si>
  <si>
    <t>Nhà kiên cố, nhà cao tầng, các điểm sơ tán tập trung của thành phố</t>
  </si>
  <si>
    <t>Xã Duy Hải</t>
  </si>
  <si>
    <t>Xã Duy Nghĩa</t>
  </si>
  <si>
    <t>Trường THCS, Tiểu học; Trụ sở UBND xã; Các nhà kiên cố</t>
  </si>
  <si>
    <t>Xã Duy Vinh</t>
  </si>
  <si>
    <t>Trường THCS, Tiểu học; Trụ sở UBND xã</t>
  </si>
  <si>
    <t>xe tải, thuyền, xe máy</t>
  </si>
  <si>
    <t>Xã Duy Thành</t>
  </si>
  <si>
    <t>Xã Duy Phước</t>
  </si>
  <si>
    <t>TT. Nam Phước</t>
  </si>
  <si>
    <t>Trường THCS, Tiểu học; Các nhà cao tầng; Trụ sở UBND xã; Các cơ quan ban ngành</t>
  </si>
  <si>
    <t>Xã Duy Trinh</t>
  </si>
  <si>
    <t>Xã Duy Sơn</t>
  </si>
  <si>
    <t xml:space="preserve">Trường THCS, Tiểu học; Các nhà xây kiên cố; Trụ sở UBND xã; </t>
  </si>
  <si>
    <t>Xã Duy Trung</t>
  </si>
  <si>
    <t>Xã Duy Hoà</t>
  </si>
  <si>
    <t>Xã Duy Phú</t>
  </si>
  <si>
    <t>Xã Duy Châu</t>
  </si>
  <si>
    <t>xe tải, xe máy, đi bộ</t>
  </si>
  <si>
    <t>Xã Duy Tân</t>
  </si>
  <si>
    <t>Xã Duy Thu</t>
  </si>
  <si>
    <t xml:space="preserve">Trường THCS, Tiểu học; Trụ sở UBND xã; </t>
  </si>
  <si>
    <t>Xã Đại Cường</t>
  </si>
  <si>
    <t>Đi bộ, xe bò, xe máy</t>
  </si>
  <si>
    <t>Xã Đại Hiệp</t>
  </si>
  <si>
    <t>Xã Đại Hồng</t>
  </si>
  <si>
    <t>Hội trường thôn</t>
  </si>
  <si>
    <t>Xã Đại Phong</t>
  </si>
  <si>
    <t>UBND xã, trường tiêu học Trần Đình Tri, trạm y tế, chùa Tam Phước, hội trường thôn</t>
  </si>
  <si>
    <t>Xã Đại Lãnh</t>
  </si>
  <si>
    <t>Xã Đại Hòa</t>
  </si>
  <si>
    <t>Xã Đại An</t>
  </si>
  <si>
    <t>UBND xã, THCS Mỹ Hòa, trường mầm non, trường Nguyễn Công Sáu, hội trường thôn, nhà kiên cố</t>
  </si>
  <si>
    <t>Xã Đại Hưng</t>
  </si>
  <si>
    <t>Xã Đại Thắng</t>
  </si>
  <si>
    <t>Xã Đại Minh</t>
  </si>
  <si>
    <t xml:space="preserve">               </t>
  </si>
  <si>
    <t>Xã Đại Tân</t>
  </si>
  <si>
    <t>Xã Đại Sơn</t>
  </si>
  <si>
    <t>Trường Tiểu học Lê Phong, trạm y tế, trường mẫu giáo, các nhà kiên cố</t>
  </si>
  <si>
    <t>Xã Đại Quang</t>
  </si>
  <si>
    <t>Trường tiểu học Trịnh Thị Liền, Trần Tống, THCS Nguyễn Du, hội trường thôn</t>
  </si>
  <si>
    <t>Xã Đại Nghĩa</t>
  </si>
  <si>
    <t>UBND xã, trường THCS Trần Hưng Đạo, trung tâm y tế, chi cục Thuế, trạm thủy nông, trường mẫu giáo, trường Đoàn Nghiên, hội trường thôn, nhà kiên cố</t>
  </si>
  <si>
    <t>Xã Đại Đồng</t>
  </si>
  <si>
    <t>Trường Chu Văn An, Hồ Phước Hậu, Kim Đồng, trụ sở UBND, hội trường thôn</t>
  </si>
  <si>
    <t>Xã Đại Thạnh</t>
  </si>
  <si>
    <t>Xã Đại Chánh</t>
  </si>
  <si>
    <t>UBND xã, trường THCS Lê Lợi, tiểu học Lê Dật</t>
  </si>
  <si>
    <t>Xã Quế Phú</t>
  </si>
  <si>
    <t>Xe khách, xe tải, ô tô, xe máy</t>
  </si>
  <si>
    <t>Xe khách, xe tải, ô tô</t>
  </si>
  <si>
    <t>Đi bộ, xe máy, xe tải</t>
  </si>
  <si>
    <t>Trường Tiểu học; Trụ sở UBND xã; Các nhà xây kiên cố</t>
  </si>
  <si>
    <t>Xe tải, ô tô, xe máy, đi bộ</t>
  </si>
  <si>
    <t>Xã Quế Thuận</t>
  </si>
  <si>
    <t>Xã Quế Hiệp</t>
  </si>
  <si>
    <t>Xe máy, xe tải, đi bộ</t>
  </si>
  <si>
    <t>Xã Quế Long</t>
  </si>
  <si>
    <t>TT. Đông Phú</t>
  </si>
  <si>
    <t>Trường Tiểu học; Trụ sở UBND xã</t>
  </si>
  <si>
    <t>Xe máy, xe tải</t>
  </si>
  <si>
    <t>Xã Quế Châu</t>
  </si>
  <si>
    <t>Xe máy, xe ô tô</t>
  </si>
  <si>
    <t>Xã Quế Minh</t>
  </si>
  <si>
    <t>Xã Quế An</t>
  </si>
  <si>
    <t>Xã Quế Phong</t>
  </si>
  <si>
    <t>Trường Tiểu học; Nhà kiên cố</t>
  </si>
  <si>
    <t>Xã Quế Lâm</t>
  </si>
  <si>
    <t>Trường Tiểu học, THCS; Trụ sở UBND xã; Các nhà xây kiên cố</t>
  </si>
  <si>
    <t>Xã Phước Ninh</t>
  </si>
  <si>
    <t>Xã Sơn Viên</t>
  </si>
  <si>
    <t>Trường THCS, Tiểu học; Trụ sở UBND; Nhà kiên cố</t>
  </si>
  <si>
    <t>Xã Bình Minh</t>
  </si>
  <si>
    <t>Trường THPT Tiểu La - Hà Lam; Các nhà kiên cố; Trụ sở UBND xã</t>
  </si>
  <si>
    <t>Xã Bình Dương</t>
  </si>
  <si>
    <t>Trường Tiểu học Kim Đồng - Hà Lam; Trụ sở UBND xã; Các nhà xây kiên cố tại xã</t>
  </si>
  <si>
    <t>Xã Bình Hải</t>
  </si>
  <si>
    <t>Trường THCS Thái Phiên, Tiểu học; Trụ sở UBND xã; Các nhà xây kiên cố tại xã</t>
  </si>
  <si>
    <t>Xã Bình Tú</t>
  </si>
  <si>
    <t>Trường THCS Bình Tú; Trụ sở UBND xã; Các nhà xây kiên cố tại xã</t>
  </si>
  <si>
    <t>Xã Bình Sa</t>
  </si>
  <si>
    <t>Trường THCS Bình Trúc 1; Các nhà xây kiên cố tại xã</t>
  </si>
  <si>
    <t xml:space="preserve">Xã Bình Trị </t>
  </si>
  <si>
    <t>Trường THCS C.Lâm; Trụ sở UBND xã; Các nhà xây kiên cố tại xã</t>
  </si>
  <si>
    <t>Xã Bình Đào</t>
  </si>
  <si>
    <t>Xã Bình Triều</t>
  </si>
  <si>
    <t>Trường PTTH Tiểu La</t>
  </si>
  <si>
    <t>Xã Bình An</t>
  </si>
  <si>
    <t>Xã Bình Nam</t>
  </si>
  <si>
    <t>Xã Bình Trung</t>
  </si>
  <si>
    <t>Xã Bình Giang</t>
  </si>
  <si>
    <t>Trụ sở UBND xã; Các nhà xây kiên cố</t>
  </si>
  <si>
    <t>TT. Hà Lam</t>
  </si>
  <si>
    <t>Xã Bình Phục</t>
  </si>
  <si>
    <t>Xã Bình Nguyên</t>
  </si>
  <si>
    <t xml:space="preserve">Xã Bình Quế </t>
  </si>
  <si>
    <t>Xã Bình Chánh</t>
  </si>
  <si>
    <t>Xã Bình Phú</t>
  </si>
  <si>
    <t>Xã Bình Quý</t>
  </si>
  <si>
    <t>Xã Bình Định</t>
  </si>
  <si>
    <t>Xã Bình Lãnh</t>
  </si>
  <si>
    <t>Xã Tam Thanh</t>
  </si>
  <si>
    <t>Trường Quân sự tỉnh; Trường CĐ KTKT, ĐHSP</t>
  </si>
  <si>
    <t>Ô tô, xe máy, xe khách, xe tải</t>
  </si>
  <si>
    <t>Xã Tam Phú</t>
  </si>
  <si>
    <t>Xã Tam Thăng</t>
  </si>
  <si>
    <t>Trụ sở UBND xã; Trường THCS Lê Lợi, Trung cấp Phương Đông</t>
  </si>
  <si>
    <t>Xã Tam Ngọc</t>
  </si>
  <si>
    <t>Sư đoàn 272; Trường CĐ KTKT, Đông Á</t>
  </si>
  <si>
    <t>Phường An Phú</t>
  </si>
  <si>
    <t>Trụ sở UBND phường; Trường Quân sự tỉnh, THCS</t>
  </si>
  <si>
    <t>Phường Hoà Hương</t>
  </si>
  <si>
    <t>Trường Phan Bội Châu, Trụ sở UBND phường, Trường CĐ KTKT</t>
  </si>
  <si>
    <t>Phường An Sơn</t>
  </si>
  <si>
    <t>Phường An Mỹ</t>
  </si>
  <si>
    <t>Trụ sở UBND phường; Trường THPT Trần Cao Vân, Đông Á</t>
  </si>
  <si>
    <t>Phường An Xuân</t>
  </si>
  <si>
    <t>Trụ sở UBND phường; Trường THPT Lê Quý Đôn, Đông Á</t>
  </si>
  <si>
    <t>Phường Phước Hoà</t>
  </si>
  <si>
    <t>Trụ sở UBND phường; Trường ĐHSP</t>
  </si>
  <si>
    <t>Phường Tân Thạnh</t>
  </si>
  <si>
    <t>Trụ sở UBND phường; Trường Phương Đông</t>
  </si>
  <si>
    <t>Phường Hoà Thuận</t>
  </si>
  <si>
    <t>Phường Trường Xuân</t>
  </si>
  <si>
    <t>Trụ sở UBND phường; Trường THCS, CĐ KTKT</t>
  </si>
  <si>
    <t>Xã Tam Tiến</t>
  </si>
  <si>
    <t>Trường THCS, Tiểu học Tam Tiến 1,2, CĐ KTKT, Quân sự tỉnh</t>
  </si>
  <si>
    <t>Xe máy, công nông, đi bộ, xe khách, ô tô</t>
  </si>
  <si>
    <t>Xã Tam Hoà</t>
  </si>
  <si>
    <t>Trường Quân sự tỉnh, THCS Tam Hoà, Tiểu học Bình An</t>
  </si>
  <si>
    <t>xe tải, xe máy, đi bộ, tàu đánh cá</t>
  </si>
  <si>
    <t>Xã Tam Thạnh</t>
  </si>
  <si>
    <t>UBND xã; Trường Tiểu học thôn 2; Các nhà kiên cố</t>
  </si>
  <si>
    <t>Xã Tam Mỹ Tây</t>
  </si>
  <si>
    <t>Chùa thôn 7; UBND xã; Trường Tiểu học thôn 5; Các nhà kiên cố</t>
  </si>
  <si>
    <t>xe tải, xe máy, đi bộ, ô tô</t>
  </si>
  <si>
    <t>Xã Tam Anh Bắc</t>
  </si>
  <si>
    <t>Trường Cao Bá Quát; Các nhà xây kiên cố</t>
  </si>
  <si>
    <t>Xe ô tô, xe máy, đi bộ, xe khách</t>
  </si>
  <si>
    <t>Xã Tam Xuân II</t>
  </si>
  <si>
    <t>Khu vực thôn Lý Trà xã Tam Anh Bắc; Trường Cao Bá Quát; Trụ sở UBND xã; Các nhà kiên cố</t>
  </si>
  <si>
    <t>Xe ô tô, công nông, xe máy, đi bộ, xe khách, xe tải</t>
  </si>
  <si>
    <t>Xã Tam Giang</t>
  </si>
  <si>
    <t>Trụ sở UBND xã; Trường Tiểu học, THCS, THPT Núi Thành</t>
  </si>
  <si>
    <t>Ô tô, xe máy, xe khách</t>
  </si>
  <si>
    <t>Xã Tam Quang</t>
  </si>
  <si>
    <t>Trụ sở UBND xã; Trường Tiểu học, THCS; Các cơ quan đóng trên địa bàn xã; Các nhà xây kiên cố</t>
  </si>
  <si>
    <t>Xã Tam Xuân I</t>
  </si>
  <si>
    <t>Ô tô, xe máy, công nông, xe khách, xe tải</t>
  </si>
  <si>
    <t>Xã Tam Anh Nam</t>
  </si>
  <si>
    <t>Trụ sở UBND xã; Trường Tiểu học, THCS Cao Bá Quát; Các nhà xây kiên cố</t>
  </si>
  <si>
    <t>Xã Tam Hiệp</t>
  </si>
  <si>
    <t>Ô tô, xe máy, công nông, xe khách</t>
  </si>
  <si>
    <t>Xã Tam Nghĩa</t>
  </si>
  <si>
    <t>Xã Tam Mỹ Đông</t>
  </si>
  <si>
    <t>Trụ sở UBND xã; Trường Tiểu học, THCS; Các nhà xây kiên cố</t>
  </si>
  <si>
    <t>Xã Tam Trà</t>
  </si>
  <si>
    <t>Trụ sở UBND xã; Trường Tiểu học; Các nhà xây kiên cố</t>
  </si>
  <si>
    <t>Xã Tam Sơn</t>
  </si>
  <si>
    <t>Xã Tam Hải</t>
  </si>
  <si>
    <t>TT. Tiên Kỳ</t>
  </si>
  <si>
    <t>Trường THPT Phan Châu Trinh; Huyện đội; Huyện Uỷ; UBND huyện; Trường THCS Lý Tự Trọng</t>
  </si>
  <si>
    <t>Xe tải và các phương tiện tự có</t>
  </si>
  <si>
    <t>Xã Tiên Mỹ</t>
  </si>
  <si>
    <t>Trường THCS Võ Thị Sáu, Tiểu học Tiên Mỹ</t>
  </si>
  <si>
    <t>Xã Tiên Phong</t>
  </si>
  <si>
    <t>Nhà Văn hoá xã; UBND xã; Trường THCS Lê Văn Tám, Tiểu học Tiên Phong</t>
  </si>
  <si>
    <t>Xã Tiên Thọ</t>
  </si>
  <si>
    <t>Nhà Văn hoá xã; UBND xã; Trường THCS Lê Ngọc Sưong, Tiểu học Tiên Thọ</t>
  </si>
  <si>
    <t>Xã Tiên An</t>
  </si>
  <si>
    <t>UBND xã; Trường THCS Nguyễn Viết Xuân, Tiểu học Tiên An</t>
  </si>
  <si>
    <t>Xã Tiên Lộc</t>
  </si>
  <si>
    <t>Trường THCS Lê Đinh Chinh; Nhà sơ tán thôn 3; Trường Tiểu học Tiên Lộc</t>
  </si>
  <si>
    <t>Xã Tiên Lập</t>
  </si>
  <si>
    <t>Trường THCS Lê Quý Đôn, Tiểu học Tiên Lộc</t>
  </si>
  <si>
    <t>Xã Tiên Hiệp</t>
  </si>
  <si>
    <t>UBND xã; Trường THCS Quang Trung, Tiểu học Tiên Hiệp</t>
  </si>
  <si>
    <t>Xã Tiên Cảnh</t>
  </si>
  <si>
    <t>UBND xã; Trường THCS Lê Thị Hồng Gấm, Tiểu học Tiên Cảnh</t>
  </si>
  <si>
    <t>Xã Tiên Lãnh</t>
  </si>
  <si>
    <t>Trường Tiểu học Tiên Lãnh</t>
  </si>
  <si>
    <t>Xã Tiên Ngọc</t>
  </si>
  <si>
    <t>Trường THCS Nguyễn Bá Ngọc, Tiểu học Tiên Ngọc</t>
  </si>
  <si>
    <t>Xã Tiên Châu</t>
  </si>
  <si>
    <t>Trường THCS Nguyễn Trãi, Tiểu học Tiên Châu</t>
  </si>
  <si>
    <t>Xã Tiên Sơn</t>
  </si>
  <si>
    <t>UBND xã; Trường THCS Lê Cơ, Tiểu học Tiên Sơn</t>
  </si>
  <si>
    <t>Xã Tiên Cẩm</t>
  </si>
  <si>
    <t>Trường Tiểu học Tiên Cẩm</t>
  </si>
  <si>
    <t>Xã Tiên Hà</t>
  </si>
  <si>
    <t>Trường THCS Nguyễn Du, Tiểu học Tiên Hà</t>
  </si>
  <si>
    <t>Trụ sở UBND thị trấn</t>
  </si>
  <si>
    <t>Ô tô</t>
  </si>
  <si>
    <t>Xã Phước Đức</t>
  </si>
  <si>
    <t>Xã Phước Năng</t>
  </si>
  <si>
    <t>Xã Phước Mỹ</t>
  </si>
  <si>
    <t>Xã Phước Chánh</t>
  </si>
  <si>
    <t>Xã Phước Công</t>
  </si>
  <si>
    <t>Đi bộ</t>
  </si>
  <si>
    <t>Xã Phước Kim</t>
  </si>
  <si>
    <t>Xã Phước Thành</t>
  </si>
  <si>
    <t>Xã Phước Lộc</t>
  </si>
  <si>
    <t>Xã Phước Xuân</t>
  </si>
  <si>
    <t>Xã Phước Hiệp</t>
  </si>
  <si>
    <t>Nhà kiên cố; Trường học</t>
  </si>
  <si>
    <t>Trường học; Trụ sở UBND xã</t>
  </si>
  <si>
    <t>Xã Ba</t>
  </si>
  <si>
    <t>Xã Ating</t>
  </si>
  <si>
    <t>Xã Sông Kôn</t>
  </si>
  <si>
    <t>Xã Tà Lu</t>
  </si>
  <si>
    <t>Xã Za Hung</t>
  </si>
  <si>
    <t>Xã A Rooi</t>
  </si>
  <si>
    <t>Xã Mà Cooih</t>
  </si>
  <si>
    <t>Xã Kà Dăng</t>
  </si>
  <si>
    <t>Xe tải</t>
  </si>
  <si>
    <t>Trà Mai</t>
  </si>
  <si>
    <t>Nhà sinh hoạt CĐ PCTT</t>
  </si>
  <si>
    <t>Tự túc</t>
  </si>
  <si>
    <t>Trà Tập</t>
  </si>
  <si>
    <t>Trụ sở UBND</t>
  </si>
  <si>
    <t>Trường THCS</t>
  </si>
  <si>
    <t>Trà Don</t>
  </si>
  <si>
    <t>Trà Nam</t>
  </si>
  <si>
    <t>Trà Linh</t>
  </si>
  <si>
    <t>Trạm Y tế xã</t>
  </si>
  <si>
    <t>Trà Vân</t>
  </si>
  <si>
    <t>Trà Vinh</t>
  </si>
  <si>
    <t>Trà Cang</t>
  </si>
  <si>
    <t>Trà Dơn</t>
  </si>
  <si>
    <t>Trà Leng</t>
  </si>
  <si>
    <t>Ch'ơm</t>
  </si>
  <si>
    <t>di chuyển bộ và xe máy</t>
  </si>
  <si>
    <t>Gary</t>
  </si>
  <si>
    <t>UBND xã, bệnh xá BĐBP, Trung tâm huấn luyện BĐBP, trường TH Nguyễn Bỉnh Khiêm; các nhà kiên cố</t>
  </si>
  <si>
    <t>Ca nô, thuyền máy, xe vận tải trưng dụng</t>
  </si>
  <si>
    <t>Trường TH Võ Thị Sáu; Đinh Tiên Hoàng; Nông trường Chiên Đàn và các địa điểm có địa hình cao của xã;các nhà dân kiên cố</t>
  </si>
  <si>
    <t>Tam Phước</t>
  </si>
  <si>
    <t>Những hộ dân có nhà kiên cố gần kề, UBND xã, trường Phan Chu Trinh</t>
  </si>
  <si>
    <t>xe vận tải trưng dụng</t>
  </si>
  <si>
    <t>Những hộ dân có nhà kiên cố gần kề, UBND xã; trạm y tế</t>
  </si>
  <si>
    <t>Những hộ dân có nhà kiên cố gần kề, UBND xã, trường học</t>
  </si>
  <si>
    <t>Tam Vinh</t>
  </si>
  <si>
    <t>Những hộ dân có nhà kiên cố gần kề, UBND xã, trung đoàn 885, trường Lê Văn Tám</t>
  </si>
  <si>
    <t>Các nhà dân kiên cố, UBND xã, trường học</t>
  </si>
  <si>
    <t>Trường tiểu học Kim Đồng; UBND xã Tam Thái</t>
  </si>
  <si>
    <t>các nhà dân kiên cố, Nhà SHVH thôn, UBND xã</t>
  </si>
  <si>
    <t>TT Phú Thịnh</t>
  </si>
  <si>
    <t>UBND thị trấn</t>
  </si>
  <si>
    <t>Trà Sơn</t>
  </si>
  <si>
    <t>Xe thô sơ, bộ</t>
  </si>
  <si>
    <t>Trà Kót</t>
  </si>
  <si>
    <t>Trà Nú</t>
  </si>
  <si>
    <t>Trà Đông</t>
  </si>
  <si>
    <t>Trà Dương</t>
  </si>
  <si>
    <t>Trà Giang</t>
  </si>
  <si>
    <t>Trà Bui</t>
  </si>
  <si>
    <t>Trà Đốc</t>
  </si>
  <si>
    <t>Trà Tân</t>
  </si>
  <si>
    <t>Trà Giác</t>
  </si>
  <si>
    <t>Trà Giáp</t>
  </si>
  <si>
    <t>Trà Ka</t>
  </si>
  <si>
    <t>Thị trấn Bắc Trà My</t>
  </si>
  <si>
    <t>Thạnh Mỹ</t>
  </si>
  <si>
    <t>Các trường học, Trụ sở các cơ quan</t>
  </si>
  <si>
    <t>Cà Dy</t>
  </si>
  <si>
    <t>Xã Ninh Phước</t>
  </si>
  <si>
    <t>Xã Trà Giáp</t>
  </si>
  <si>
    <t>Xã Trà Nú</t>
  </si>
  <si>
    <t>Trụ sở UBND, trạm y tế
các xã, thị trấn; Nhà sinh hoạt cộng đồng; Trường học đóng trên địa bàn; xen ghép tại những nhà kiên cố</t>
  </si>
  <si>
    <t>Trường học, UBND xã, NVH thôn, Trạm y tế; nhà dân</t>
  </si>
  <si>
    <t>Thị trấn Trà My</t>
  </si>
  <si>
    <t>Mậu Cà</t>
  </si>
  <si>
    <t>Đồi gần Nghĩa trang Liệt sỹ huyện</t>
  </si>
  <si>
    <t>Nhà dân, Trụ sở TDP mậu cà</t>
  </si>
  <si>
    <t>Đường Nam Quảng Nam (điểm 1)</t>
  </si>
  <si>
    <t>Nhà dân, Trụ sở TDp</t>
  </si>
  <si>
    <t>Đường Nam Quảng Nam (điểm 2)</t>
  </si>
  <si>
    <t>Đường Nam Quảng Nam (điểm 3)</t>
  </si>
  <si>
    <t>Nhà dân</t>
  </si>
  <si>
    <t>Đàng Bộ</t>
  </si>
  <si>
    <t>Đường Tây thị trấn (điểm 1)</t>
  </si>
  <si>
    <t>Nhà dân, TDP đàng bộ</t>
  </si>
  <si>
    <t>Đường Tây thị trấn (điểm 2)</t>
  </si>
  <si>
    <t>Đường Tây thị trấn (điểm 3)</t>
  </si>
  <si>
    <t>Nhà dân, TDP</t>
  </si>
  <si>
    <t>Đồng Bàu</t>
  </si>
  <si>
    <t>Đồi Bảo An</t>
  </si>
  <si>
    <t>Nhà dân, Trạm y tế thị trấn</t>
  </si>
  <si>
    <t>Trạm Khí tượng</t>
  </si>
  <si>
    <t>Dọc đường Nam Quảng Nam</t>
  </si>
  <si>
    <t>Trấn Dương</t>
  </si>
  <si>
    <t>Nhà dân, TDP trấn dương</t>
  </si>
  <si>
    <t>Nhà dân, Trường Nguyễn Huệ</t>
  </si>
  <si>
    <t>Khu vực nhà ông Nguyễn Thành Phương</t>
  </si>
  <si>
    <t>Khu vực nhà Đinh Văn Đổi</t>
  </si>
  <si>
    <t>Khu vực Nhà ông Nguyễn Văn Công</t>
  </si>
  <si>
    <t>NVH thôn 3 cũ</t>
  </si>
  <si>
    <t>Khu vực Nhà Ông Quang - ông Thanh</t>
  </si>
  <si>
    <t>NVH thôn 2</t>
  </si>
  <si>
    <t>Khu vực Nhà ông Đinh Văn Thu</t>
  </si>
  <si>
    <t>Nhà dân, trường Lê Văn Tám</t>
  </si>
  <si>
    <t>Khu vực nhà 7 Nhâm</t>
  </si>
  <si>
    <t>Trường Lê Văn Tám</t>
  </si>
  <si>
    <t>KV nhà ông Dũng PBT</t>
  </si>
  <si>
    <t>Nhà dân, nhà vH thôn</t>
  </si>
  <si>
    <t>Khu vực nhà ông Ngô Quang Trung</t>
  </si>
  <si>
    <t>Đầu cầu 14 (ông Hương)</t>
  </si>
  <si>
    <t>Khu vực từ hộ Ông Đỗ Văn Tăng 
đến hộ Bà Hồ Thị Kim Hiền</t>
  </si>
  <si>
    <t>Nhà dân, nhà bán trú trường cấp 3</t>
  </si>
  <si>
    <t>Nhà dân, NVH thôn 5 cũ</t>
  </si>
  <si>
    <t>Long sơn</t>
  </si>
  <si>
    <t>Ngã 3 nhà truyền thống</t>
  </si>
  <si>
    <t>Cống cao sơn</t>
  </si>
  <si>
    <t>Nóc ông Xô</t>
  </si>
  <si>
    <t>KV nhà ông Thủy</t>
  </si>
  <si>
    <t>Dưới chân trụ BTS</t>
  </si>
  <si>
    <t>KV nhà bà Trị</t>
  </si>
  <si>
    <t>L.Bình Phương</t>
  </si>
  <si>
    <t>Khu gần Trung tâm xã</t>
  </si>
  <si>
    <t>Nhà dân, UBND xã</t>
  </si>
  <si>
    <t>Tân Hiệp</t>
  </si>
  <si>
    <t>Tổ 3 Tân Hiệp</t>
  </si>
  <si>
    <t>Ngã 3 Trà Tân-Trà Đốc</t>
  </si>
  <si>
    <t>NVH thôn , Nông trường cao su</t>
  </si>
  <si>
    <t>Nóc ông Xem (thôn 7 cũ)</t>
  </si>
  <si>
    <t>Nhà VH thôn 7 cũ</t>
  </si>
  <si>
    <t>Từ đập chính đến điểm sạt cũ (4 điểm)</t>
  </si>
  <si>
    <t>Ngã 3 Trà Giác</t>
  </si>
  <si>
    <t>BQL rừng Trà Giác</t>
  </si>
  <si>
    <t>KV thôn 1 mới (T5 cũ)</t>
  </si>
  <si>
    <t>KV khối 2 (dọc TSĐ)</t>
  </si>
  <si>
    <t>Khu trạm gác bVR cũ</t>
  </si>
  <si>
    <t>Điểm trường Trần cao vân cũ, UBND xã</t>
  </si>
  <si>
    <t>Ngã 3 đi Đà lạt</t>
  </si>
  <si>
    <t>Khối 3</t>
  </si>
  <si>
    <t>Nhà dân, Trường Trân Cao Vân thôn 2</t>
  </si>
  <si>
    <t>Điểm trường Trần Cao Vân thôn 2, nhà dân</t>
  </si>
  <si>
    <t>Nhà dân, Điểm trường TCV</t>
  </si>
  <si>
    <t>Dọc theo sông Y khu Nà Mít</t>
  </si>
  <si>
    <t>Điểm trường tCV</t>
  </si>
  <si>
    <t>Nóc ông Tiếu</t>
  </si>
  <si>
    <t>Nóc ông Dế</t>
  </si>
  <si>
    <t>Nhà dân, điểm trường TH Trà Giáp</t>
  </si>
  <si>
    <t>Đồi Cấp Lu -
Tổ 4 (nhà bà Hiệp)</t>
  </si>
  <si>
    <t>Trường xã cũ</t>
  </si>
  <si>
    <t>Đồi Nước Rót
tổ 14 (Nóc ông Âu) trc UB xã</t>
  </si>
  <si>
    <t>Tổ 13, tổ 14 kề nóc ông Âu</t>
  </si>
  <si>
    <t>Khu ngoại thương</t>
  </si>
  <si>
    <t>Nhà dân, điểm trường ngoại thương</t>
  </si>
  <si>
    <t>Nóc ông giáo, nóc ông Hàm thôn 4 cũ</t>
  </si>
  <si>
    <t>Điểm trường tiểu học thôn 4</t>
  </si>
  <si>
    <t>Nóc ông Thơm</t>
  </si>
  <si>
    <t>Điểm trường tiểu học thôn 5, nhà dân</t>
  </si>
  <si>
    <t>Xã Trà Ka</t>
  </si>
  <si>
    <t>Khu vực nóc Xà Nu dọc suối Riềng</t>
  </si>
  <si>
    <t>UBND xã, Trường THCS mới</t>
  </si>
  <si>
    <t>Từ ông Xuyên - ông Tường</t>
  </si>
  <si>
    <t>Trường Hoàng Văn Thụ cũ</t>
  </si>
  <si>
    <t>Khu vực nóc ông Sơn, thôn 2</t>
  </si>
  <si>
    <t>Xã Trà Đốc</t>
  </si>
  <si>
    <t>Trượt lở: Khu nóc ông Liên cũ (tổ 2)</t>
  </si>
  <si>
    <t>Trường THCS LHPhong</t>
  </si>
  <si>
    <t>Nóc ông Déo</t>
  </si>
  <si>
    <t>Đồn Xã Đốc</t>
  </si>
  <si>
    <t>Khu nhà ông Long đến nhà ông Thịnh</t>
  </si>
  <si>
    <t>Khu nhà bà Hương-Vũ</t>
  </si>
  <si>
    <t>Khu nóc ông Bông</t>
  </si>
  <si>
    <t>Điểm sạt gần đường TĐC T3 cũ</t>
  </si>
  <si>
    <t>Nóc ông Đanh (thôn 4 cũ)</t>
  </si>
  <si>
    <t>Khu nhà ông Tiến</t>
  </si>
  <si>
    <t>Tổ 4 Nóc ông Phong</t>
  </si>
  <si>
    <t>Nhà dân, điểm trường nóc ông Phong</t>
  </si>
  <si>
    <t>Nhà dân.</t>
  </si>
  <si>
    <t>Khu vực nhà Hồng Hà</t>
  </si>
  <si>
    <t>Khuc Vực dọc sông Bui (ông Dũng)</t>
  </si>
  <si>
    <t>Khu vực ông Đinh Văn An</t>
  </si>
  <si>
    <t>Nhà dân, NVH thôn 5</t>
  </si>
  <si>
    <t>Dương Lâm</t>
  </si>
  <si>
    <t>Dương Trung</t>
  </si>
  <si>
    <t>Nhà VH thôn Dương Trung</t>
  </si>
  <si>
    <t>Dương Đông</t>
  </si>
  <si>
    <t>Nhà VH thôn, nhà dân</t>
  </si>
  <si>
    <t>Dương Thạnh</t>
  </si>
  <si>
    <t>khu vực nguy cơ sạt lỡ đất, giáp Thị trấn</t>
  </si>
  <si>
    <t>Nhà VH thôn</t>
  </si>
  <si>
    <t>Dốc Dàm</t>
  </si>
  <si>
    <t>Xã Trà Đông</t>
  </si>
  <si>
    <t>Đinh Yên</t>
  </si>
  <si>
    <t>Khu vực nhà bà Thu</t>
  </si>
  <si>
    <t>Khu Vực vườn thơm</t>
  </si>
  <si>
    <t>Phương Đông</t>
  </si>
  <si>
    <t>Khu vực Đá Bà</t>
  </si>
  <si>
    <t>Thanh Trước</t>
  </si>
  <si>
    <t>Khu vực xóm nhà ông Đỗ Ngọc Châu
(Tổ Hòa An)</t>
  </si>
  <si>
    <t>Khu vực nóc 2</t>
  </si>
  <si>
    <t>Khu vực đồi Mô Có</t>
  </si>
  <si>
    <t>Khu vực đồi Hai Vú</t>
  </si>
  <si>
    <t>Nhà dân, Nhà bán trú trường THCS</t>
  </si>
  <si>
    <t>Khu vực thôn 3 cũ</t>
  </si>
  <si>
    <t>Nhà bán trú trường THCS</t>
  </si>
  <si>
    <t>Núi trước UB</t>
  </si>
  <si>
    <t>Lở bờ kè trước UB</t>
  </si>
  <si>
    <t>Xã Trà Kót</t>
  </si>
  <si>
    <t>KV gần nhà ông Phạm Lân, thôn 1</t>
  </si>
  <si>
    <t>Nhà VH thôn 1</t>
  </si>
  <si>
    <t>KV nhà ông Ca</t>
  </si>
  <si>
    <t>Gần nhà Văn hóa thôn 5 cũ</t>
  </si>
  <si>
    <t>Nhà VH thôn 5 cũ</t>
  </si>
  <si>
    <t xml:space="preserve">Tuyến đường Chu Huy Mân </t>
  </si>
  <si>
    <t xml:space="preserve"> Khu vực từ nhà Hạnh Nhớ</t>
  </si>
  <si>
    <t xml:space="preserve">Khu vực hộ ông Trần Nhánh đến
 khu vực hộ Ông Trương Văn Kết </t>
  </si>
  <si>
    <t xml:space="preserve">Nóc ông Diêu </t>
  </si>
  <si>
    <t xml:space="preserve">Nóc ông Đoàn </t>
  </si>
  <si>
    <t xml:space="preserve">Nóc ông Yên </t>
  </si>
  <si>
    <t xml:space="preserve">Nóc ông Ánh </t>
  </si>
  <si>
    <t xml:space="preserve">Tổ 11, tổ 12 thôn 1 cũ </t>
  </si>
  <si>
    <t xml:space="preserve">Tổ 11, tổ 12 thôn 3 cũ </t>
  </si>
  <si>
    <t xml:space="preserve">Khu trung tâm UBND xã và tổ 3,4 thôn 1B đếnnhà bà Thơm Xà Nu  </t>
  </si>
  <si>
    <t xml:space="preserve">Từ nhà ông Linh đến nhà ông Tùng, </t>
  </si>
  <si>
    <t>Từ bà Gương - Bảo Quốc  MR đến ông Viên</t>
  </si>
  <si>
    <t xml:space="preserve">Nóc Sơ rơ </t>
  </si>
  <si>
    <t xml:space="preserve">Tổ Bà Phi </t>
  </si>
  <si>
    <t xml:space="preserve">Khu vực Nước lía </t>
  </si>
  <si>
    <t xml:space="preserve">Khu vực di dời mới </t>
  </si>
  <si>
    <t xml:space="preserve">Khu đồi sau nhà Bà Nguyễn Thị Diệu </t>
  </si>
  <si>
    <t xml:space="preserve">Núi Đoát </t>
  </si>
  <si>
    <t xml:space="preserve">Bằng hầm </t>
  </si>
  <si>
    <t>UBND xã, THCS Trần Phú, chùa Bửu Hiệp, nhà kiên cố</t>
  </si>
  <si>
    <t>Nhà kiên cố, nhà văn hóa thôn Hòa Hữu Tây, chùa Đông Phước, Trường Phù Đổng, chùa Hòa Hữu, Chùa Hồng Đức</t>
  </si>
  <si>
    <t>Trường Đoàn Quý Phi, trường mầm non, khu văn hóa, hội trường thôn</t>
  </si>
  <si>
    <t>Hội trường thôn, các nhà kiên cố</t>
  </si>
  <si>
    <t>Thôn An Tân</t>
  </si>
  <si>
    <t>Mỹ Tân</t>
  </si>
  <si>
    <t>UBND xã, nhà kiên cố</t>
  </si>
  <si>
    <t>Ngọc Kinh Tây</t>
  </si>
  <si>
    <t>Hòa Hữu Đông</t>
  </si>
  <si>
    <t>Hòa Hữu Tây</t>
  </si>
  <si>
    <t>Phú Hải</t>
  </si>
  <si>
    <t>Xã Phước Hòa</t>
  </si>
  <si>
    <t>Thị trấn Khâm Đức</t>
  </si>
  <si>
    <t>Thôn 2,4 xã Phước Thành</t>
  </si>
  <si>
    <t>Thôn 2,3 xã Phước Kim</t>
  </si>
  <si>
    <t>Thôn 1,2 xã Phước Công</t>
  </si>
  <si>
    <t>Trụ sở UBND xã; điểm trường TH Chánh- Công, Nhà văn hóa thôn</t>
  </si>
  <si>
    <t>Thôn 1,2,3,4,5 xã Phước Chánh</t>
  </si>
  <si>
    <t>Trụ sở UBND xã; điểm trường, Nhà văn hóa thôn</t>
  </si>
  <si>
    <t>Thôn 1,2,3 xã Phước Mỹ</t>
  </si>
  <si>
    <t>Thôn 3 xã Phước Năng</t>
  </si>
  <si>
    <t>Điểm trường thôn, nhà làng</t>
  </si>
  <si>
    <t>Thôn 2 xã Phước Hòa</t>
  </si>
  <si>
    <t>Trường tiểu học xã</t>
  </si>
  <si>
    <t>Thôn 1,2,4 xã Phước Đức</t>
  </si>
  <si>
    <t>Nhà Làng thôn 1; Trường Mẫu giáo Hoạ My và trường TH&amp;THCS Kim Đồng điểm thôn 2</t>
  </si>
  <si>
    <t>Thôn 1,2,3,4,5 xã Phước Hiệp</t>
  </si>
  <si>
    <t>Các điểm trường, nhà văn hóa thôn trên địa bàn</t>
  </si>
  <si>
    <t>Thôn 3 (5A cũ)</t>
  </si>
  <si>
    <t>Thôn 1,2,4</t>
  </si>
  <si>
    <t>Thôn 2,3</t>
  </si>
  <si>
    <t>Dốc tà Dê thôn 1 và dốc xà riếng thôn 5</t>
  </si>
  <si>
    <t>Khu dân Thôn 1</t>
  </si>
  <si>
    <t>Chân đồi khu xóm Bà Lau thôn 2</t>
  </si>
  <si>
    <t>Chân đồi E Thị trấn Khâm Đức (Tổ dân phố số 2)</t>
  </si>
  <si>
    <t>Trụ sở UBND xã; Trạm y tế xã</t>
  </si>
  <si>
    <t>nhà làng thôn</t>
  </si>
  <si>
    <t>Trụ sở UBND xã; Trạm y tế xã; nhà làng</t>
  </si>
  <si>
    <t>Tà Bhing</t>
  </si>
  <si>
    <t>Tà Pơơ</t>
  </si>
  <si>
    <t>Chà Vàl</t>
  </si>
  <si>
    <t>Đắc Tôi</t>
  </si>
  <si>
    <t>Zuôih</t>
  </si>
  <si>
    <t>Đắc Pre</t>
  </si>
  <si>
    <t>Đắc Pring</t>
  </si>
  <si>
    <t>La Dêê</t>
  </si>
  <si>
    <t>La Ê</t>
  </si>
  <si>
    <t>Chơ Chun</t>
  </si>
  <si>
    <t>Các trường học, Trụ sở các cơ quan, Nhà dân kiên cố</t>
  </si>
  <si>
    <t>Thị trấn Thạnh Mỹ</t>
  </si>
  <si>
    <t>Tà Pơ</t>
  </si>
  <si>
    <t>Trường học, trụ sở cơ quan, nhà văn hóa thôn</t>
  </si>
  <si>
    <t>Thôn Thạnh Mỹ 2, Pà Dấu 2, Đồng Râm</t>
  </si>
  <si>
    <t>Bến Giằng</t>
  </si>
  <si>
    <t>Thôn Tà Đắc</t>
  </si>
  <si>
    <t>Thôn Vinh</t>
  </si>
  <si>
    <t>Thôn Pring</t>
  </si>
  <si>
    <t>Thôn Đắc Tà Vân, Đắc Rích, Đắc Ro</t>
  </si>
  <si>
    <t>Thôn Pà Rum, Công Dồn, Pà Đi</t>
  </si>
  <si>
    <t>Thôn 56A, 56B, 57, 58</t>
  </si>
  <si>
    <t>Thôn 48A, 48B, 47, 49</t>
  </si>
  <si>
    <t>Thôn Đắc Ốc, Đắc Rế, Công Tờ Rơn</t>
  </si>
  <si>
    <t>Thôn Pà Oai, Pa Lan, Đắc Ngol</t>
  </si>
  <si>
    <t>Thôn A Sò, Blăng, Côn Zốt</t>
  </si>
  <si>
    <t>Nhà văn hóa thôn, trường học</t>
  </si>
  <si>
    <t>Nhà văn hóa thôn, trụ sở UBND xã</t>
  </si>
  <si>
    <t>Nhà văn hóa các thôn</t>
  </si>
  <si>
    <t>Phụ lục I.</t>
  </si>
  <si>
    <t>Phụ lục II.</t>
  </si>
  <si>
    <t>Phụ lục III.</t>
  </si>
  <si>
    <t>Phụ lục IV.</t>
  </si>
  <si>
    <t>Phụ lục V.</t>
  </si>
  <si>
    <t>Phụ lục VI.</t>
  </si>
  <si>
    <t>Phụ lục VII.</t>
  </si>
  <si>
    <t>TỔNG CỘNG</t>
  </si>
  <si>
    <t xml:space="preserve">Khu trung tâm UBND xã và tổ 3,4 thôn 1B đến nhà bà Thơm Xà Nu  </t>
  </si>
  <si>
    <t xml:space="preserve">Khu vực hộ ông Trần Nhánh đến khu vực hộ Ông Trương Văn Kết </t>
  </si>
  <si>
    <t>Khu vực từ hộ Ông Đỗ Văn Tăng đến hộ Bà Hồ Thị Kim Hiền</t>
  </si>
  <si>
    <t>Địa phương</t>
  </si>
  <si>
    <t>Khu vực nguy cơ</t>
  </si>
  <si>
    <t xml:space="preserve">Khu vực bố trí đến sơ tán </t>
  </si>
  <si>
    <t>Đồi Cấp Lu - Tổ 4 (nhà bà Hiệp)</t>
  </si>
  <si>
    <t>Đồi Nước Rót tổ 14 (Nóc ông Âu) trước UB xã</t>
  </si>
  <si>
    <t>Phụ lục VIII.</t>
  </si>
  <si>
    <t>Ban Chỉ huy PCTT và TKCN các cấp</t>
  </si>
  <si>
    <t>Thôn Hà Dục Đông</t>
  </si>
  <si>
    <t>Vĩnh Phước</t>
  </si>
  <si>
    <t>Đồng Chàm</t>
  </si>
  <si>
    <t>Phương Trung</t>
  </si>
  <si>
    <t>Song Bình</t>
  </si>
  <si>
    <t>Phước Lộc</t>
  </si>
  <si>
    <t>Lập Thuận</t>
  </si>
  <si>
    <t>Phú Trung</t>
  </si>
  <si>
    <t xml:space="preserve">Mỹ Nam </t>
  </si>
  <si>
    <t>Phú Phong</t>
  </si>
  <si>
    <t>Nhà sinh hoạt cộng đồng gắn với phòng tránh thiên tai và các nhà ở kiên cố và trường học, Trụ sở UBND xã</t>
  </si>
  <si>
    <t>Nhà sinh hoạt cộng đồng gắn với phòng tránh thiên tai và các nhà ở kiên cố, trường học, Đồn Biên phòng</t>
  </si>
  <si>
    <t>Nhà sinh hoạt cộng đồng gắn với phòng tránh thiên tai và các nhà ở kiên cố, trường học, Đồn Biên phòng, Trụ sở UBND xã, Trạm y tế</t>
  </si>
  <si>
    <t>Nhà sinh hoạt cộng đồng gắn với phòng tránh thiên tai và các nhà ở kiên cố, trường học, Trụ sở UBND xã, Trạm y tế</t>
  </si>
  <si>
    <t>Nhà sinh hoạt cộng đồng gắn với phòng tránh thiên tai và các nhà ở kiên cố, trường học, Trụ sở UBND xã, Trạm y tế, Hạt quản lý đường bộ</t>
  </si>
  <si>
    <t>Nhà sinh hoạt cộng đồng gắn với phòng tránh thiên tai và các nhà ở kiên cố, trường học, Trụ sở UBND xã, Trạm Y tế</t>
  </si>
  <si>
    <t>Nhà đa năng</t>
  </si>
  <si>
    <t>Trường MG Điện Hồng</t>
  </si>
  <si>
    <t>UBND phường, THCS Đinh Châu, Trường TH Hồ Xuân Phương, Trường Cao đẳng nghề Bắc Quảng Nam</t>
  </si>
  <si>
    <t>Trụ sở UBND xã, các trường, nhà văn hóa thôn</t>
  </si>
  <si>
    <t>Số người di dời xen ghép</t>
  </si>
  <si>
    <t>Số người sơ tán tập trung</t>
  </si>
  <si>
    <t>Trường Mẫu Giáo Điện An, Trường Tiểu học Phan Thành Tài, Trường THCS Phan Châu Trinh,Trạm Y tế phường Điện An, Trường Tiểu học Phan Bôi</t>
  </si>
  <si>
    <t>Trường TH Cao Bá Quát, Trụ sở UBND xã, Trường MG Điện Hồng, Trường TH Huỳnh Thúc Kháng</t>
  </si>
  <si>
    <t>Trường TH Hoàng Văn Thụ, Chùa Phước Châu, Trường MG cơ sở 2, UBND xã, Trường THCS Lê Văn Tám,  Trường MG cơ sở 1, Trường TH Hoàng Văn Thụ cơ sở 2</t>
  </si>
  <si>
    <t>Nhà văn hoá thôn, Trường Nguyễn Huệ, Trường Lê Trí Viễn</t>
  </si>
  <si>
    <t>Trường THCS Nguyễn Du, Trường TH Nguyễn Văn Cừ, Trường TH Phạm Phứ Thứ, Trường Mẫu giáo Điện Phương</t>
  </si>
  <si>
    <t>Trường học, UBND, Trạm y tế</t>
  </si>
  <si>
    <t>UBND phường, Trường THCS Đinh Châu, Nhà Văn hóa 7A, Đồn Công an phường, Trường CĐ Quảng Nam</t>
  </si>
  <si>
    <t>-</t>
  </si>
  <si>
    <t>Thăng Phước</t>
  </si>
  <si>
    <t>Trụ sở UBND xã, Nhà văn hóa thôn, Trường học</t>
  </si>
  <si>
    <t>Xe tải, xe máy</t>
  </si>
  <si>
    <t>Quế Thọ</t>
  </si>
  <si>
    <t>Tân Bình</t>
  </si>
  <si>
    <t>Hiệp Thuận</t>
  </si>
  <si>
    <t>Bình Lâm</t>
  </si>
  <si>
    <t>Bình Sơn</t>
  </si>
  <si>
    <t>Hiệp Hòa</t>
  </si>
  <si>
    <t>Quế Lưu</t>
  </si>
  <si>
    <t>Sông Trà</t>
  </si>
  <si>
    <t>Phước Trà</t>
  </si>
  <si>
    <t>Phước Gia</t>
  </si>
  <si>
    <t>Nhà SHCĐ, trường học, UBND huyện, trụ sở cơ quan</t>
  </si>
  <si>
    <t>KP An Nam</t>
  </si>
  <si>
    <t>KP An Tây</t>
  </si>
  <si>
    <t>Thôn An Phú</t>
  </si>
  <si>
    <t xml:space="preserve"> Nhà dân: ông Nguyễn Văn Sáu, bà Lê Thị Thuyền</t>
  </si>
  <si>
    <t>Nhà SHCĐ thôn</t>
  </si>
  <si>
    <t>Thôn Phú Bình</t>
  </si>
  <si>
    <t>Thôn An Phố</t>
  </si>
  <si>
    <t>Nhà văn hóa thôn, Trường TH phân hiệu Lý Tự Trọng</t>
  </si>
  <si>
    <t>Thôn Ngọc Chánh</t>
  </si>
  <si>
    <t>Thôn  An Phú</t>
  </si>
  <si>
    <t>Nhà SHCĐ  (thôn 3 cũ)</t>
  </si>
  <si>
    <t>Thôn Tuy Hòa</t>
  </si>
  <si>
    <t>Thôn Trà Linh Đông</t>
  </si>
  <si>
    <t>Thôn Trà Linh Tây</t>
  </si>
  <si>
    <t>Thôn Tân Thuận</t>
  </si>
  <si>
    <t>UBND xã, Trạm Y tế, Trường THCS Lê Văn Tám phân hiệu Hiệp Thuận</t>
  </si>
  <si>
    <t xml:space="preserve"> Quế Lưu</t>
  </si>
  <si>
    <t>Thôn Phú Nhơn</t>
  </si>
  <si>
    <t>Thôn Trà Huỳnh</t>
  </si>
  <si>
    <t>Thôn Trà Nhan</t>
  </si>
  <si>
    <t>Nhà Rông Làng Ông Tía</t>
  </si>
  <si>
    <t>Thôn Trà Nô</t>
  </si>
  <si>
    <t>Thôn Trà Hân</t>
  </si>
  <si>
    <t>Thôn Gia Cao</t>
  </si>
  <si>
    <t>Trường Mẫu giáo Ánh Dương</t>
  </si>
  <si>
    <t>xã Quế Xuân 2</t>
  </si>
  <si>
    <t xml:space="preserve">Thị trấn Hương An </t>
  </si>
  <si>
    <t>Xã Quế Xuân 1</t>
  </si>
  <si>
    <t>Xã Quế Mỹ</t>
  </si>
  <si>
    <t>Ôtô, xe máy, đi bộ</t>
  </si>
  <si>
    <t xml:space="preserve">Trường Nguyễn Trãi, Thu Bồn và Trường Mẫu Giáo; Trụ sở UBND xã, nhà Văn hoá </t>
  </si>
  <si>
    <t>Phân viện học viện hành chính quốc gia khu vực miền trung,Trường TH Lê Hồng Phong, TrườngTH Phạm Như Xương, Trung tâm PTQĐ, Công ty CP LĐS XK Quảng Nam</t>
  </si>
  <si>
    <t>Nhà Văn hoá, Nhà truyền thống khối; Trường TH Phan Ngọc Nhân</t>
  </si>
  <si>
    <t>Nhà văn hoá khối phố; Trường TH Phan Ngọc Nhân</t>
  </si>
  <si>
    <t>Nhà Đa năng</t>
  </si>
  <si>
    <t>Trường học các cấp</t>
  </si>
  <si>
    <t>Trường học, UBND, Trạm y tế, phường Điện Thắng Nam</t>
  </si>
  <si>
    <t>Nhà văn Hoá, Nhà truyền thống khối phố Cẩm Sa, UBND phường,Trường TH Phan Ngọc Nhân, UBND phường, Trạm Y Tế, Trường TH Phan Ngọc Nhân, Nhà Văn hoá khối Phố Bình Ninh</t>
  </si>
  <si>
    <t>Trụ sở UBND thị và các trụ sở trường học</t>
  </si>
  <si>
    <t>Xã Quế Xuân1</t>
  </si>
  <si>
    <t xml:space="preserve">Nhà sinh hoạt ND thôn, các nhà dân cao tầng, UBND xã, TT VHTT xã, Trường mẫu giáo, Trường Tiểu học. </t>
  </si>
  <si>
    <t>Xã Quế Xuân2</t>
  </si>
  <si>
    <t xml:space="preserve">Nhà tránh lũ xã Quế Xuân 2, các nhà dân cao tầng, UBND xã, Nhà văn hóa xã, Trường mẫu giáo, Trường Tiểu học. </t>
  </si>
  <si>
    <t xml:space="preserve">Nhà tránh lũ xã Quế Phú, các nhà dân cao tầng, UBND xã, Nhà văn hóa xã, Trường mẫu giáo, Trường Tiểu học. </t>
  </si>
  <si>
    <t>TT Hương An</t>
  </si>
  <si>
    <t>Trụ sở UBND thị trấn, Trung tâm VHTT, Trường mẫu giáo, Trường Tiểu học, Trạm y tế, Nhà văn hóa TDP. Nhà dân kiên cố</t>
  </si>
  <si>
    <t>UBND xã, Nhà văn hóa xã, Trường mẫu giáo, Trường Tiểu học, Trạm y tế xã, Nhà văn hóa thôn.</t>
  </si>
  <si>
    <t>Các NVH thôn Xuân Quê, Lãnh An, Lộc thượng, trung Thượng, Trụ sở UBND xã, TTVH xã, trường TH, THCS, MG và sơ tán xen ghép trong dân cư</t>
  </si>
  <si>
    <t>UBND xã, Nhà văn hóa xã, Trường mẫu giáo, Trường Tiểu học, THCS, Trạm y tế xã, Nhà văn hóa thôn.</t>
  </si>
  <si>
    <t>TT Đông phú</t>
  </si>
  <si>
    <t>UBND xã, Nhà văn hóa xã, Trường mẫu giáo, Trường Tiểu học, Trạm y tế xã, Nhà văn hóa TDP.</t>
  </si>
  <si>
    <t>Xã Gari</t>
  </si>
  <si>
    <t>xã Axan</t>
  </si>
  <si>
    <t>Xã Bhalêê</t>
  </si>
  <si>
    <t>A Vương</t>
  </si>
  <si>
    <t>64 hộ - Nhà SHCĐ, trường học...</t>
  </si>
  <si>
    <t>32 hộ - Nhà SHCĐ, trường học…</t>
  </si>
  <si>
    <t>173 hộ - Nhà SHCĐ, trường học…</t>
  </si>
  <si>
    <t xml:space="preserve">50 hộ - Nhà SHCĐ, trường học… </t>
  </si>
  <si>
    <t xml:space="preserve">Thôn Thanh Nhứt, thôn Thanh Tam, thôn Võng Nhị </t>
  </si>
  <si>
    <t>VỊ TRÍ NGẬP ÚNG</t>
  </si>
  <si>
    <t>Khu vực đường Đống Đa</t>
  </si>
  <si>
    <t>Khu vực đường Trần Phú, nút Hoàng Văn Thụ - Trần Phú</t>
  </si>
  <si>
    <t>Nguyễn Văn Linh (Đầu mương C3 - Nguyễn Hoàng)</t>
  </si>
  <si>
    <t>Nút Núi Thành - Tiểu La</t>
  </si>
  <si>
    <t>Khu vực trước SN 420 Núi Thành (gần Công ty Môi trường đô thị)</t>
  </si>
  <si>
    <t>Khu vực đường Lê Thanh Nghị</t>
  </si>
  <si>
    <t>Khu vực đường 2/9, Tống Phước Phổ</t>
  </si>
  <si>
    <t>Khu vực K383 Núi Thành</t>
  </si>
  <si>
    <t>Khu vực Hải Hồ và vùng lân cận</t>
  </si>
  <si>
    <t>Thăng Long (KDC trước Trạm bơm chống ngập Trương Chí Cương)</t>
  </si>
  <si>
    <t>Tổ 27 phường Hòa Thuận Tây</t>
  </si>
  <si>
    <t xml:space="preserve">Khu vực đường Quang Trung </t>
  </si>
  <si>
    <t>Khu vực đường Nguyễn Văn Linh - Hàm Nghi</t>
  </si>
  <si>
    <t>Khu vực đường Lê Duẩn (Ông Ích Khiêm đến Hoàng Hoa Thám)</t>
  </si>
  <si>
    <t>Khu vực đường Hà Huy Tập trước Trường Huỳnh Ngọc Huệ</t>
  </si>
  <si>
    <t>Đường Nguyễn Đình Tựu (Từ Hồ Tương đến Nguyễn Phước Thái)</t>
  </si>
  <si>
    <t>Đường Trường Chinh (khu vực trước trường Nguyễn Đình Chiểu)</t>
  </si>
  <si>
    <t>Số nhà 647 Trần Cao Vân (khu vực Quán Hộ)</t>
  </si>
  <si>
    <t>Hà Huy Tập (Đoạn từ số nhà 88 đến số nhà 100)</t>
  </si>
  <si>
    <t>Ngã tư Huỳnh Ngọc Huệ -Trần Xuân Lê</t>
  </si>
  <si>
    <t>Tuyến đường Kỳ Đồng (đoạn từ Hà Đông 1 đến Nguyễn Đức Trung)</t>
  </si>
  <si>
    <t>Khu vực kiệt 96 Điện Biên Phủ (liên quan tuyến cống Xuân Hà)</t>
  </si>
  <si>
    <t>Cuối kiệt 246 Trần Cao Vân (liên quan tuyến cống Tam Thuận)</t>
  </si>
  <si>
    <t>Kiệt 279 Thái Thị Bôi (K67 Hà Huy Tập đến đoạn giao K251 Thái Thị Bôi và K96 Điện Biên Phủ)</t>
  </si>
  <si>
    <t>Khu vực kiệt 402 Lê Duẩn (từ Tịnh xá Ngọc Giáng đến Chợ Tân Chính)</t>
  </si>
  <si>
    <t>Kiệt 384 Điện Biên Phủ</t>
  </si>
  <si>
    <t>Mai Xuân Thưởng (khu vực bờ hồ Xuân Hòa)</t>
  </si>
  <si>
    <t>K05 Cù Chính Lan</t>
  </si>
  <si>
    <t>Kiệt 112 Trần Cao Vân (đoạn giáp đường Nguyễn Tất Thành)</t>
  </si>
  <si>
    <t>Cuối kiệt 196 Trần Cao Vân</t>
  </si>
  <si>
    <t>Cuối kiệt 236 Trần Cao Vân</t>
  </si>
  <si>
    <t>Từ ngã tư 158 tiếp giáp với K112/137 đến K196 Trần Cao Vân</t>
  </si>
  <si>
    <t>Cuối K272 Trần Cao Vân tiếp giáp với K01 Tôn Thất Đạm (giáp ranh phường Xuân Hà)</t>
  </si>
  <si>
    <t>K01 Tôn Thất Đạm từ cuối K246 Trần Cao Vân K196 Trần Cao Vân</t>
  </si>
  <si>
    <t>K390 Lê Duẩn</t>
  </si>
  <si>
    <t>Đường Thái Thị Bôi (từ nhà số 15 đến nhà số 55), trước Chợ Chính Gián</t>
  </si>
  <si>
    <t>Đường Phan Thanh: đoạn từ Tản Đà đến số nhà 138</t>
  </si>
  <si>
    <t>Đường Phạm Văn Nghị: đoạn từ trước nhà số 10 đến đường Tôn Thất Tùng</t>
  </si>
  <si>
    <t>Cuối đường Bàu Hạc 1, từ số 28-38 Bàu Hạc 1</t>
  </si>
  <si>
    <t>Đường Đỗ Quang từ số 153 đến 191</t>
  </si>
  <si>
    <t xml:space="preserve">Các tuyến kiệt 3m; K01, 05 Trần Tống, K21, 25 Tôn Thất Tùng chảy ra đường Đỗ Quang </t>
  </si>
  <si>
    <t>Khu vực 01 phường Thanh Khê Tây - Dưới chân cầu vượt Ngã ba Huế</t>
  </si>
  <si>
    <t>Khu vực 02 phường Thanh Khê Tây - đường Bàu Trảng 6</t>
  </si>
  <si>
    <t>Ngã ba Trần Cao Vân - tuyến đường Mẹ Nhu</t>
  </si>
  <si>
    <t>Cuối kiệt 317 Nguyễn Phước Nguyên (Giáp KDC Phần Lăng 2 - GĐ2)</t>
  </si>
  <si>
    <t>Cuối kiệt 325 Nguyễn Phước Nguyên (Giáp KDC Phần Lăng 2 - GĐ2)</t>
  </si>
  <si>
    <t>Cuối kiệt 393 Nguyễn Phước Nguyên (Giáp KDC Phần Lăng 2 - GĐ2)</t>
  </si>
  <si>
    <t>Đường Tân Hòa 1 (Trước trường THCS Nguyễn Đình Chiểu - CS2)</t>
  </si>
  <si>
    <t>Đường Phạm Ngọc Mậu</t>
  </si>
  <si>
    <t>Cuối đường Cần Giuộc, Nguyễn Giản Thanh, Phần Lăng 1</t>
  </si>
  <si>
    <t>Khu vực Khe Cạn</t>
  </si>
  <si>
    <t>Hầm chui Điện Biên Phủ</t>
  </si>
  <si>
    <t>Khu vực cổng Khu công nghiệp Hòa Khánh</t>
  </si>
  <si>
    <t>Khu dân cư dọc sông Cu Đê</t>
  </si>
  <si>
    <t>Khu dân cư Trung Nghĩa, khu vực Tân Trào, Hồng Thái</t>
  </si>
  <si>
    <t>Khu dân cư Trung Nghĩa, đường Nam Trân</t>
  </si>
  <si>
    <t>Khu dân cư cuối đường Bàu Năng 15, tổ 07, phường Hòa Minh</t>
  </si>
  <si>
    <t>Tổ 3,4,5, 6 (khu vực Khe Cạn)</t>
  </si>
  <si>
    <t>Bùng binh Phạm Văn Đồng - Ngô Quyền</t>
  </si>
  <si>
    <t>Đường Trần Hưng Đạo (giao các đường Trần Quang Diệu, Hà Thị Thân, Triệu Việt Vương)</t>
  </si>
  <si>
    <t>Đường Lê Tấn Trung (Đoạn từ Phan Bá Phiến đến Hồ Ngọc Lãm)</t>
  </si>
  <si>
    <t>Đường Ngô Quyền - An Trung Đông 6</t>
  </si>
  <si>
    <t>Đường Lê Tấn Trung (đoạn từ Đinh Công Trứ đến Nguyễn Thị Hồng)</t>
  </si>
  <si>
    <t>Khu vực Bàu Sen - Tổ 3, 4 phường Hòa Thọ Đông thuộc dự án Khu dân cư Phong Bắc</t>
  </si>
  <si>
    <t>Khu vực Tổ 1B, 2A, phường Hòa Phát (khu vực nhà bà Huỳnh)</t>
  </si>
  <si>
    <t>Khu vực phía Bắc đường Lê Trọng Tấn - Tổ 29, 30, 32, 34, 35, 36, 37 phường Hòa Phát</t>
  </si>
  <si>
    <t xml:space="preserve">Khu vực Đông Nam nút giao thông Hòa Cầm (giai đoạn 1), tổ 6, 7, 8, 9, 10, phường Hòa Thọ Đông </t>
  </si>
  <si>
    <t>Tổ 40, 42, 43, 44 phường Hòa Phát (Thuộc khu vực Khu dân cư Phước Lý 5)</t>
  </si>
  <si>
    <t>Khu vực Ngã ba Huế</t>
  </si>
  <si>
    <t>Khu vực Khe Cạn - Tổ 25-34, 43, 44 phường Hòa An thuộc Tuyến cống Khe cạn thuộc dự án phát triển bền vững (Giai đoạn 1: Đoạn từ ngã ba Huế đến Chợ Chiều)</t>
  </si>
  <si>
    <t>Khu vực thượng lưu Khe Cạn - tổ 29, 30, 32, 34, 35, 36, 37 phường Hòa phát (Giai đoạn 2: Đoạn từ chợ Chiều đến Phước Tường, phường Hòa Phát)</t>
  </si>
  <si>
    <t>Nút giao Phạm Xuân Ẩn - 29/3</t>
  </si>
  <si>
    <t>Khu vực nút giao đường DT602 và đường tránh Nam hầm Hải Vân, huyện Hòa Vang</t>
  </si>
  <si>
    <t>Ngã ba ĐT 605 - thôn Dương Sơn</t>
  </si>
  <si>
    <t>Phụ lục VIa</t>
  </si>
  <si>
    <t>DANH SÁCH CÁC VỊ TRÍ CÓ NGUY CƠ NGẬP ÚNG KHI XẢY RA MƯA LỚN
TRÊN ĐỊA BÀN THÀNH PHỐ ĐÀ NẴNG</t>
  </si>
  <si>
    <t>Xã Duy Xuyên</t>
  </si>
  <si>
    <t>Xã Duy Trung (cũ)</t>
  </si>
  <si>
    <t>Xã Thượng Đức</t>
  </si>
  <si>
    <t>Đại Lãnh (cũ)</t>
  </si>
  <si>
    <t>Đại Hưng (cũ)</t>
  </si>
  <si>
    <t>Xã Hùng Sơn</t>
  </si>
  <si>
    <t>Gari (cũ)</t>
  </si>
  <si>
    <t>Axan (cũ)</t>
  </si>
  <si>
    <t>Xã Avương</t>
  </si>
  <si>
    <t>Avương (cũ)</t>
  </si>
  <si>
    <t>Xã Bhalêê (cũ)</t>
  </si>
  <si>
    <t>Xã Đức Phú</t>
  </si>
  <si>
    <t>Tam Sơn (cũ)</t>
  </si>
  <si>
    <t>Xã Thạnh Mỹ</t>
  </si>
  <si>
    <t>Xã Bến Giằng</t>
  </si>
  <si>
    <t>Thị‍ trấn‍ Thạnh‍ Mỹ (cũ)</t>
  </si>
  <si>
    <t>Xã Nam Giang</t>
  </si>
  <si>
    <t>Xã‍ Đắc‍ Pring</t>
  </si>
  <si>
    <t>Xã La Dêê</t>
  </si>
  <si>
    <t>Xã La Ê</t>
  </si>
  <si>
    <t>XÃ HÙNG SƠN</t>
  </si>
  <si>
    <t>XÃ A VƯƠNG</t>
  </si>
  <si>
    <t>XÃ TÂY GIANG</t>
  </si>
  <si>
    <t>XÃ HIỆP ĐỨC</t>
  </si>
  <si>
    <t>XÃ VIỆT AN</t>
  </si>
  <si>
    <t>XÃ PHƯỚC GIA</t>
  </si>
  <si>
    <t>XÃ THĂNG TRƯỜNG</t>
  </si>
  <si>
    <t>XÃ THĂNG AN</t>
  </si>
  <si>
    <t>XÃ ĐỒNG DƯƠNG</t>
  </si>
  <si>
    <t>XÃ THĂNG PHÚ</t>
  </si>
  <si>
    <t>XÃ TRÀ MY</t>
  </si>
  <si>
    <t>XÃ TRÀ GIÁP</t>
  </si>
  <si>
    <t>XÃ TRÀ LIÊN</t>
  </si>
  <si>
    <t>TRÀ TÂN</t>
  </si>
  <si>
    <t>XÃ TRÀ ĐỐC</t>
  </si>
  <si>
    <t>XÃ LÃNH NGỌC</t>
  </si>
  <si>
    <t>XÃ THẠNH BÌNH</t>
  </si>
  <si>
    <t>XÃ SƠN CẨM HÀ</t>
  </si>
  <si>
    <t>XÃ TIÊN PHƯỚC</t>
  </si>
  <si>
    <t>XÃ PHƯỚC THÀNH</t>
  </si>
  <si>
    <t>XÃ PHƯỚC CHÁNH</t>
  </si>
  <si>
    <t>XÃ PHƯỚC NĂNG</t>
  </si>
  <si>
    <t>XÃ PHƯỚC HIỆP</t>
  </si>
  <si>
    <t>XÃ KHÂM ĐỨC</t>
  </si>
  <si>
    <t>XÃ NAM TRÀ MY</t>
  </si>
  <si>
    <t>XÃ TRÀ LINH</t>
  </si>
  <si>
    <t>XÃ TRÀ VÂN</t>
  </si>
  <si>
    <t>XÃ TRÀ TẬP</t>
  </si>
  <si>
    <t>XÃ ĐÔNG GIANG</t>
  </si>
  <si>
    <t>XÃ SÔNG VÀNG</t>
  </si>
  <si>
    <t>XÃ SÔNG KÔN</t>
  </si>
  <si>
    <t>XÃ PHÚ NINH</t>
  </si>
  <si>
    <t>XÃ TÂY HỒ</t>
  </si>
  <si>
    <t>XÃ CHIÊN ĐÀN</t>
  </si>
  <si>
    <t>XÃ ĐỨC PHÚ</t>
  </si>
  <si>
    <t>XÃ TAM HẢI</t>
  </si>
  <si>
    <t>XÃ TAM MỸ</t>
  </si>
  <si>
    <t>XÃ QUẾ PHƯỚC</t>
  </si>
  <si>
    <t>XÃ THU BỒN</t>
  </si>
  <si>
    <t>XÃ DUY XUYÊN</t>
  </si>
  <si>
    <t>XÃ DUY NGHĨA</t>
  </si>
  <si>
    <t>XÃ ĐẠI LỘC</t>
  </si>
  <si>
    <t>XÃ HÀ NHA</t>
  </si>
  <si>
    <t>XÃ THƯỢNG ĐỨC</t>
  </si>
  <si>
    <t>XÃ VU GIA</t>
  </si>
  <si>
    <t>XÃ PHÚ THUẬN</t>
  </si>
  <si>
    <t>XÃ THẠNH MỸ</t>
  </si>
  <si>
    <t>XÃ BẾN GIẰNG</t>
  </si>
  <si>
    <t>XÃ NAM GIANG</t>
  </si>
  <si>
    <t>XÃ ĐẮC PRING</t>
  </si>
  <si>
    <t>XÃ LA DÊê</t>
  </si>
  <si>
    <t>XÃ LA Êê</t>
  </si>
  <si>
    <t>Xã Thu Bồn</t>
  </si>
  <si>
    <t>Xã Nam Phước</t>
  </si>
  <si>
    <t>Phường Hội An Tây</t>
  </si>
  <si>
    <t>Phường Hội An Đông</t>
  </si>
  <si>
    <t>Phường Điện Bàn</t>
  </si>
  <si>
    <t>Phường An Thắng</t>
  </si>
  <si>
    <t>Phường Điện Bàn Bắc</t>
  </si>
  <si>
    <t>Phường Điện Bàn Tây</t>
  </si>
  <si>
    <t>Phường Điện Nam Đông</t>
  </si>
  <si>
    <t>Xã Gò Nổi</t>
  </si>
  <si>
    <t>Xã Phú Thuận</t>
  </si>
  <si>
    <t>Xã Đại Lộc</t>
  </si>
  <si>
    <t>Xã Vu Gia</t>
  </si>
  <si>
    <t>Xã Hà Nha</t>
  </si>
  <si>
    <t>(Kèm theo Phương án ứng phó với thiên tai theo cấp độ rủi ro trên địa bàn thành phố năm 2025)</t>
  </si>
  <si>
    <t>Xã Lãnh Ngọc</t>
  </si>
  <si>
    <t>Xã Thanh Bình</t>
  </si>
  <si>
    <t>Xã Sơn Cẩm Hà</t>
  </si>
  <si>
    <t>Xã Phú Ninh</t>
  </si>
  <si>
    <t>Xã Chiên Đàn</t>
  </si>
  <si>
    <t>Xã Tây Hồ</t>
  </si>
  <si>
    <t>Xã Thăng Bình</t>
  </si>
  <si>
    <t>Xã Thăng Trường</t>
  </si>
  <si>
    <t>Xã Thăng An</t>
  </si>
  <si>
    <t>Xã Thăng Điền</t>
  </si>
  <si>
    <t>Xã Thăng Phú</t>
  </si>
  <si>
    <t>Xã Đồng Dương</t>
  </si>
  <si>
    <t>Phường Bàn Thạch</t>
  </si>
  <si>
    <t>Phường Tam Kỳ</t>
  </si>
  <si>
    <t>Phường Hương Trà</t>
  </si>
  <si>
    <t>Phường Quảng Phú</t>
  </si>
  <si>
    <t>Xã Núi Thành</t>
  </si>
  <si>
    <t>Xã Tam Mỹ</t>
  </si>
  <si>
    <t>Xã Tam Anh</t>
  </si>
  <si>
    <t>Xã Tam Xuân</t>
  </si>
  <si>
    <t>Xã Trà My</t>
  </si>
  <si>
    <t>Xã Trà Liên</t>
  </si>
  <si>
    <t>Xã Trà Tân</t>
  </si>
  <si>
    <t>Xã Đắc Pring</t>
  </si>
  <si>
    <t>Xã La Êê</t>
  </si>
  <si>
    <t>La Êê</t>
  </si>
  <si>
    <t>Xã Hiệp Đức</t>
  </si>
  <si>
    <t>Xã Việt An</t>
  </si>
  <si>
    <t>Xã Phước Gia</t>
  </si>
  <si>
    <t>Xã Xuân Phú</t>
  </si>
  <si>
    <t>Xã Quế Sơn Trung</t>
  </si>
  <si>
    <t>Xã Quế Sơn</t>
  </si>
  <si>
    <t>Xã Tây Giang</t>
  </si>
  <si>
    <t>Xã A Vương</t>
  </si>
  <si>
    <t>Phương Điện Bàn</t>
  </si>
  <si>
    <t>Phương An Thắng</t>
  </si>
  <si>
    <t>Phương Điện Bàn Tây</t>
  </si>
  <si>
    <t>Phương Điện Bàn Bắc</t>
  </si>
  <si>
    <t>Phương Điện Bàn Đông</t>
  </si>
  <si>
    <t>Xã Gò Nỗi</t>
  </si>
  <si>
    <t>Phường Hội An</t>
  </si>
  <si>
    <t>Xã Tan Hiệp</t>
  </si>
  <si>
    <t>Phương Hội An Tây</t>
  </si>
  <si>
    <t>Trường Tiểu học, THCS; Trụ sở UBND phường</t>
  </si>
  <si>
    <t>Xã  Duy Xuyên</t>
  </si>
  <si>
    <t>Xã  Duy Nghĩa</t>
  </si>
  <si>
    <t>Xã  Nam Phước</t>
  </si>
  <si>
    <t>Xã  Thu Bồn</t>
  </si>
  <si>
    <t>Xã Nông Sơn</t>
  </si>
  <si>
    <t>Trụ sở UBND xã; Trường Tiểu học; Đồn Biên phòng, Bộ CHQS tp; Các nhà xây kiên cố</t>
  </si>
  <si>
    <t>Xã Thạnh Bình</t>
  </si>
  <si>
    <t>Xã Tiên Phước</t>
  </si>
  <si>
    <t>Xã Khâm Đức</t>
  </si>
  <si>
    <t>Xã Sông Vàng</t>
  </si>
  <si>
    <t>Xã Bến Hiên</t>
  </si>
  <si>
    <t>Xã Đông Giang</t>
  </si>
  <si>
    <t>Xã Nam Trà My</t>
  </si>
  <si>
    <t>Xã Trà Linh</t>
  </si>
  <si>
    <t>Xã Trà Leng</t>
  </si>
  <si>
    <t>KẾ HOẠCH DỰ TRỮ LƯƠNG THỰC, THỰC PHẨM PHÒNG CHỐNG THIÊN TAI NĂM 2025</t>
  </si>
  <si>
    <t>Phường‍ Hải‍ Châu</t>
  </si>
  <si>
    <t>Phường‍ Hòa‍ Cường</t>
  </si>
  <si>
    <t>Phường‍ Thanh‍ Khê</t>
  </si>
  <si>
    <t>Phường‍ An‍ Khê</t>
  </si>
  <si>
    <t>Phường‍ An‍ Hải</t>
  </si>
  <si>
    <t>Phường‍ Sơn‍ Trà</t>
  </si>
  <si>
    <t>Phường‍ Ngũ‍ Hành‍ Sơn</t>
  </si>
  <si>
    <t>Phường‍ Hòa‍ Khánh</t>
  </si>
  <si>
    <t>Phường‍ Hải‍ Vân</t>
  </si>
  <si>
    <t>Phường‍ Liên‍ Chiểu</t>
  </si>
  <si>
    <t>Phường‍ Cẩm‍ Lệ</t>
  </si>
  <si>
    <t>Phường‍ Hòa‍ Xuân</t>
  </si>
  <si>
    <t>Phường‍ Tam‍ Kỳ</t>
  </si>
  <si>
    <t>Phường‍ Quảng‍ Phú</t>
  </si>
  <si>
    <t>Phường‍ Hương‍ Trà</t>
  </si>
  <si>
    <t>Phường‍ Bàn‍ Thạch</t>
  </si>
  <si>
    <t>Phường‍ Điện‍ Bàn</t>
  </si>
  <si>
    <t>Phường‍ Điện‍ Bàn‍ Đông</t>
  </si>
  <si>
    <t>Phường‍ An‍ Thắng</t>
  </si>
  <si>
    <t>Phường‍ Điện‍ Bàn‍ Bắc</t>
  </si>
  <si>
    <t>Xã‍ Điện‍ Bàn‍ Tây</t>
  </si>
  <si>
    <t>Xã‍ Gò‍ Nổi</t>
  </si>
  <si>
    <t>Phường‍ Hội‍ An</t>
  </si>
  <si>
    <t>Phường‍ Hội‍ An‍ Đông</t>
  </si>
  <si>
    <t>Phường‍ Hội‍ An‍ Tây</t>
  </si>
  <si>
    <t>Xã‍ Hòa‍ Vang</t>
  </si>
  <si>
    <t>Xã‍ Hòa‍ Tiến</t>
  </si>
  <si>
    <t>Xã‍ Bà‍ Nà</t>
  </si>
  <si>
    <t>Xã‍ Núi‍ Thành</t>
  </si>
  <si>
    <t>Xã‍ Tam‍ Mỹ</t>
  </si>
  <si>
    <t>Xã‍ Tam‍ Anh</t>
  </si>
  <si>
    <t>Xã‍ Đức‍ Phú</t>
  </si>
  <si>
    <t>Xã‍ Tam‍ Xuân</t>
  </si>
  <si>
    <t>Xã‍ Tây‍ Hồ</t>
  </si>
  <si>
    <t>Xã‍ Chiên‍ Đàn</t>
  </si>
  <si>
    <t>Xã‍ Phú‍ Ninh</t>
  </si>
  <si>
    <t>Xã‍ Lãnh‍ Ngọc</t>
  </si>
  <si>
    <t>Xã‍ Tiên‍ Phước</t>
  </si>
  <si>
    <t>Xã‍ Thạnh‍ Bình</t>
  </si>
  <si>
    <t>Xã‍ Sơn‍ Cẩm‍ Hà</t>
  </si>
  <si>
    <t>Xã‍ Trà‍ Liên</t>
  </si>
  <si>
    <t>Xã‍ Trà‍ Giáp</t>
  </si>
  <si>
    <t>Xã‍ Trà‍ Tân</t>
  </si>
  <si>
    <t>Xã‍ Trà‍ Đốc</t>
  </si>
  <si>
    <t>Xã‍ Trà‍ My</t>
  </si>
  <si>
    <t>Xã‍ Nam‍ Trà‍ My</t>
  </si>
  <si>
    <t>Xã‍ Trà‍ Tập</t>
  </si>
  <si>
    <t>Xã‍ Trà‍ Vân</t>
  </si>
  <si>
    <t>Xã‍ Trà‍ Linh</t>
  </si>
  <si>
    <t>Xã‍ Trà‍ Leng</t>
  </si>
  <si>
    <t>Xã‍ Thăng‍ Bình</t>
  </si>
  <si>
    <t>Xã‍ Thăng‍ An</t>
  </si>
  <si>
    <t>Xã‍ Thăng‍ Trường</t>
  </si>
  <si>
    <t>Xã‍ Thăng‍ Điền</t>
  </si>
  <si>
    <t>Xã‍ Thăng‍ Phú</t>
  </si>
  <si>
    <t>Xã‍ Đồng‍ Dương</t>
  </si>
  <si>
    <t>Xã‍ Quế‍ Sơn‍ Trung</t>
  </si>
  <si>
    <t>Xã‍ Quế‍ Sơn</t>
  </si>
  <si>
    <t>Xã‍ Xuân‍ Phú</t>
  </si>
  <si>
    <t>Xã‍ Nông‍ Sơn</t>
  </si>
  <si>
    <t>Xã‍ Quế‍ Phước</t>
  </si>
  <si>
    <t>Xã‍ Duy‍ Nghĩa</t>
  </si>
  <si>
    <t>Xã‍ Nam‍ Phước</t>
  </si>
  <si>
    <t>Xã‍ Duy‍ Xuyên</t>
  </si>
  <si>
    <t>Xã‍ Thu‍ Bồn</t>
  </si>
  <si>
    <t>Xã‍ Đại‍ Lộc</t>
  </si>
  <si>
    <t>Xã‍ Hà‍ Nha</t>
  </si>
  <si>
    <t>Xã‍ Thượng‍ Đức</t>
  </si>
  <si>
    <t>Xã‍ Vu‍ Gia</t>
  </si>
  <si>
    <t>Xã‍ Phú‍ Thuận</t>
  </si>
  <si>
    <t>Xã‍ Thạnh‍ Mỹ</t>
  </si>
  <si>
    <t>Xã‍ Bến‍ Giằng</t>
  </si>
  <si>
    <t>Xã‍ Nam‍ Giang</t>
  </si>
  <si>
    <t>Xã‍ La‍ Dêê</t>
  </si>
  <si>
    <t>Xã‍ La‍ Êê</t>
  </si>
  <si>
    <t>Xã‍ Sông‍ Vàng</t>
  </si>
  <si>
    <t>Xã‍ Sông‍ Kôn</t>
  </si>
  <si>
    <t>Xã‍ Đông‍ Giang</t>
  </si>
  <si>
    <t>Xã‍ Bến‍ Hiên</t>
  </si>
  <si>
    <t>Xã‍ Avương</t>
  </si>
  <si>
    <t>Xã‍ Tây‍ Giang</t>
  </si>
  <si>
    <t>Xã‍ Hùng‍ Sơn</t>
  </si>
  <si>
    <t>Xã‍ Hiệp‍ Đức</t>
  </si>
  <si>
    <t>Xã‍ Việt‍ An</t>
  </si>
  <si>
    <t>Xã‍ Phước‍ Trà</t>
  </si>
  <si>
    <t>Xã‍ Khâm‍ Đức</t>
  </si>
  <si>
    <t>Xã‍ Phước‍ Năng</t>
  </si>
  <si>
    <t>Xã‍ Phước‍ Chánh</t>
  </si>
  <si>
    <t>Xã‍ Phước‍ Thành</t>
  </si>
  <si>
    <t>Xã‍ Phước‍ Hiệp</t>
  </si>
  <si>
    <t>Đặc‍ khu‍ Hoàng‍ Sa</t>
  </si>
  <si>
    <t>Âu thuyền Thọ Quang (B1)</t>
  </si>
  <si>
    <t>Khu vực Hói Kiểng</t>
  </si>
  <si>
    <t>100 (≤ 15m)</t>
  </si>
  <si>
    <t>Tàu được kéo lên bờ và ở trên triền đà sửa chữa</t>
  </si>
  <si>
    <t xml:space="preserve">Tại khu vực nam Bán đảo Sơn Trà </t>
  </si>
  <si>
    <t>300 (trong  đó: 200 chiếc tàu cá có chiều dài dưới 12m trở xuống và có khoảng 100 tàu cá nằm trên các triền đà đang sửa chữa</t>
  </si>
  <si>
    <t>Khu vực hậu phương cảng phường Thọ Quang và khu vực Cồn Mân Quang)
(B2)</t>
  </si>
  <si>
    <t>Đặc khu Hoàng Sa</t>
  </si>
  <si>
    <t>Trường học, các nhà thờ; chùa; nhà văn hóa; nhà sinh hoạt cộng đồng; các công trình kiên cố tập trung tại địa phương</t>
  </si>
  <si>
    <t>Phường Ngũ Hành Sơn</t>
  </si>
  <si>
    <t>Phường Cẩm Lệ</t>
  </si>
  <si>
    <t>Phường An Khê</t>
  </si>
  <si>
    <t>Phường Hòa Xuân</t>
  </si>
  <si>
    <t>Phường Hải Vân</t>
  </si>
  <si>
    <t>Phường Liên Chiểu</t>
  </si>
  <si>
    <t>Xã Hòa Tiến</t>
  </si>
  <si>
    <t>Xã Hòa Vang</t>
  </si>
  <si>
    <t>Xã Bà Nà</t>
  </si>
  <si>
    <t>Nhà SHCĐ, trường học, nhà văn hóa thôn</t>
  </si>
  <si>
    <t>Khu dân cư tổ 1, 2 phường Hòa Hiệp Bắc (nay thuộc Phường Hải Vân)</t>
  </si>
  <si>
    <t>Liên tổ 52, 53 phường Hòa Hiệp Nam  (nay thuộc Phường Hải Vân)</t>
  </si>
  <si>
    <t>Đường Đàm Quang Trung, tổ 29 phường Hòa Hiệp Nam  (nay thuộc Phường Hải Vân)</t>
  </si>
  <si>
    <t>Đường Đàm Quang Trung, tổ 25 phường Hòa Hiệp Nam  (nay thuộc Phường Hải Vân)</t>
  </si>
  <si>
    <t>Kiệt 455, đường Nguyễn Lương Bằng, tổ 03 phường Hòa Hiệp Nam, khu ký túc xá sinh viên  (nay thuộc Phường Hải Vân)</t>
  </si>
  <si>
    <t>Khu vực đường Lạc Long Quân, tổ 23 phường Hòa Khánh Bắc  (nay thuộc Phường Liên Chiểu)</t>
  </si>
  <si>
    <t>Kiệt 383, đường Nguyễn Lương Bằng, tổ 24, phường Hòa Khánh Bắc (nay thuộc Phường Liên Chiểu)</t>
  </si>
  <si>
    <t>Cuối đường Bùi Chát, tổ 41 phường Hòa Khánh Bắc (nay thuộc Phường Liên Chiểu)</t>
  </si>
  <si>
    <t>Tổ 26, 27 Hòa Khánh Bắc khu vực Nguyễn Chánh giao Nguyễn An Ninh (nay thuộc Phường Liên Chiểu)</t>
  </si>
  <si>
    <t>Kiệt 144, đường Nguyễn Lương Bằng, tổ 16 phường Hòa Khánh Bắc (nay thuộc Phường Liên Chiểu)</t>
  </si>
  <si>
    <t>Kiệt 82 Nguyễn Chánh, tổ 17, 28 phường Hòa Khánh Bắc (nay thuộc Phường Liên Chiểu)</t>
  </si>
  <si>
    <t>Kiệt 317, đường Âu Cơ, tổ 66 phường Hòa Khánh Bắc (nay thuộc Phường Liên Chiểu)</t>
  </si>
  <si>
    <t>Đường Thanh Vinh 11, 12, tổ 70 phường Hòa Khánh Bắc (nay thuộc Phường Liên Chiểu)</t>
  </si>
  <si>
    <t>Khu vực bộ đội 971, phường Hòa Khánh Nam (nay thuộc Phường Hòa Khánh)</t>
  </si>
  <si>
    <t>Cầu Bà Xí, tổ 15, 35, 32 phường Hòa Khánh Nam (nay thuộc Phường Hòa Khánh)</t>
  </si>
  <si>
    <t>Kiệt 65, 81, 109, 119, 129 Phạm Như Xương, liên tổ từ 13 đến 18 phường Hòa Khánh Nam (nay thuộc Phường Hòa Khánh)</t>
  </si>
  <si>
    <t>Tổ 36, 37 phường Hòa Khánh Nam (nay thuộc Phường Hòa Khánh)</t>
  </si>
  <si>
    <t>Tổ 42 phường Hòa Khánh Nam (nay thuộc Phường Hòa Khánh)</t>
  </si>
  <si>
    <t>Trước lò mổ Đà Sơn, tổ 45 - 47 phường Hòa Khánh Nam (nay thuộc Phường Hòa Khánh)</t>
  </si>
  <si>
    <t>Tổ 70 phường Hòa Khánh Nam, đường Phạm Thị Lam Anh (nay thuộc Phường Hòa Khánh)</t>
  </si>
  <si>
    <t>Tổ 21, phường Hòa Minh (nay thuộc Phường Hòa Khánh)</t>
  </si>
  <si>
    <t>Tổ 113 phường Hòa Minh (nay thuộc Phường Hòa Khánh)</t>
  </si>
  <si>
    <t>Tổ 123 phường Hòa Minh (nay thuộc Phường Hòa Khánh)</t>
  </si>
  <si>
    <t>Khu vực đường Nguyễn Công Trứ (số 150 – 184) (nay thuộc phường An Hải)</t>
  </si>
  <si>
    <t>Đường Trần Hưng Đạo, khu vực đối diện Chung cư Monarchy, phường An Hải Tây  (nay thuộc phường An Hải)</t>
  </si>
  <si>
    <t>Khu vực đường Vương Thừa Vũ - Trần Duy Chiến, phường An Hải Bắc  (nay thuộc phường An Hải)</t>
  </si>
  <si>
    <t>Ngã tư đường Vân Đồn - Tôn Quang Phiệt, phường Nại Hiên Đông  (nay thuộc phường Sơn Trà)</t>
  </si>
  <si>
    <t>Khu vực An Thuần, An Vĩnh, phường An Hải Tây  (nay thuộc phường An Hải)</t>
  </si>
  <si>
    <t>Khu vực kiệt K259/H38 đường Ngô Quyền, phường Mân Thái  (nay thuộc phường Sơn Trà)</t>
  </si>
  <si>
    <t>Khu vực kiệt K267 đường Ngô Quyền (Tổ 34, 35), phường Mân Thái (nay thuộc phường Sơn Trà)</t>
  </si>
  <si>
    <t>Khu vực kiệt K331 đường Ngô Quyền, phường Mân Thái (nay thuộc phường Sơn Trà)</t>
  </si>
  <si>
    <t>Kiệt 156 H70 Nguyễn Phan Vinh (tổ 72, 74, 75), phường Thọ Quang (nay thuộc phường Sơn Trà)</t>
  </si>
  <si>
    <t>Khu vực nút giao đường Dương Thị Xuân Quý – Trần Văn Dư, phường Mỹ An (nay thuộc phường Ngũ Hành Sơn)</t>
  </si>
  <si>
    <t>Tổ 63 phường Hòa Quý, gần giáp tường rào trường Đại học CNTT Việt Hàn, phường Hòa Quý (nay thuộc phường Ngũ Hành Sơn)</t>
  </si>
  <si>
    <t>Kiệt 16 đường Bà Bang Nhãn, phường Hòa Hải (nay thuộc phường Ngũ Hành Sơn)</t>
  </si>
  <si>
    <t>Tổ 48- 51 (phía Đông đường Nguyễn Duy Trinh), phường Hòa Hải (nay thuộc phường Ngũ Hành Sơn)</t>
  </si>
  <si>
    <t>Tổ 29 -30 (Khu vực Đa Mặn 10, gần cửa xả C28), phường Khuê Mỹ  (nay thuộc phường Ngũ Hành Sơn)</t>
  </si>
  <si>
    <t>Khu vực nút giao đường Hải Triều – Lê Văn Hiến, phường Hòa Hải (nay thuộc phường Ngũ Hành Sơn)</t>
  </si>
  <si>
    <t>Một số khu vực trũng thấp thuộc các khu vực An Lưu, Thị An, phường Hòa Quý (nay thuộc phường Ngũ Hành Sơn)</t>
  </si>
  <si>
    <t>Các vị trí thuộc các dự án đang triển khai dở dang (thuộc phường Ngũ Hành Sơn)</t>
  </si>
  <si>
    <t>Đường nhánh phía Bắc và phía Nam cầu vượt Hòa Cầm, đường Trường Chinh giao đường đường nhánh phía Bắc và phía Nam cầu vượt Hòa Cầm</t>
  </si>
  <si>
    <t>Đường Trường Sơn (gần khu vực Trường Quân sự Quân khu 5), Km21+200 QL1AB</t>
  </si>
  <si>
    <t>Kênh Yên Thế - Bắc Sơn (Cống qua đường Tôn Đức Thắng)</t>
  </si>
  <si>
    <t xml:space="preserve">Khu vực đường Tôn Đản (từ đường Vũ Lăng đến khu lăng mộ Thái Thị Bôi và khu vực tổ 22, 25, 27 </t>
  </si>
  <si>
    <t>Đường Tuyên Sơn - Túy Loan (GĐ1+GĐ2), đoạn dưới cầu Đỏ và cầu Đường sắt</t>
  </si>
  <si>
    <t xml:space="preserve">Đường Nguyễn Nhàn (trước khu vực Trung tâm y tế quận Cẩm Lệ) </t>
  </si>
  <si>
    <t>Dự án cống Khe Cạn (Giai đoạn 2-Đoạn từ chợ Chiều, phường Hoà An đến Phước Tường, phường Hòa Phát)</t>
  </si>
  <si>
    <t>Khu đô thị sinh thái Hoà Xuân ngập cục bộ: Nút giao tuyến đường Nguyễn Hiến Lê - Phan Triêm</t>
  </si>
  <si>
    <t>Các tuyến đường Nguyễn Thị Sáu, Thanh Lương 20, Thái Văn Lung</t>
  </si>
  <si>
    <t>QUẬN HẢI CHÂU (cũ)</t>
  </si>
  <si>
    <t>QUẬN THANH KHÊ (cũ)</t>
  </si>
  <si>
    <t>Đường Trần Cao Vân (764 đến 860); Kiệt 814 Trần Cao Vân, kiệt 814B Trần Cao Vân</t>
  </si>
  <si>
    <t>QUẬN LIÊN CHIỂU (cũ)</t>
  </si>
  <si>
    <t>QUẬN SƠN TRÀ (cũ)</t>
  </si>
  <si>
    <t xml:space="preserve">QUẬN NGŨ HÀNH SƠN (Cũ) </t>
  </si>
  <si>
    <t>QUẬN CẨM LỆ (cũ)</t>
  </si>
  <si>
    <t>HUYỆN HÒA VANG (cũ)</t>
  </si>
  <si>
    <t>Thôn Phò Nam; Nam Yên; An Định; Tà Lang; Giàn Bí</t>
  </si>
  <si>
    <t>Trường học, nhà văn hóa</t>
  </si>
  <si>
    <t>Thôn Phú Túc, Hòa Thọ</t>
  </si>
  <si>
    <t>Trường học, nhà sinh hoạt cộng đồng</t>
  </si>
  <si>
    <t>Phường Hòa Khánh</t>
  </si>
  <si>
    <t>Thôn An Ngãi Tây</t>
  </si>
  <si>
    <t>Trường mầm non, trạm y tế</t>
  </si>
  <si>
    <t>Đa Phước 6 (Tổ 56); Đa Phước 1B (Tổ 64-67); Thanh Vinh 1 (Tổ 68-71); Thanh Vinh 2,3,4 (Tổ 72-77,79)</t>
  </si>
  <si>
    <t xml:space="preserve">Trường học, nhà văn hóa </t>
  </si>
  <si>
    <t>(Kèm theo Phương án ứng phó với thiên tai theo cấp độ rủi ro trên địa bàn tỉnh năm 2025)</t>
  </si>
  <si>
    <t>(Kèm theo Phương án ứng phó với thiên tai theo từng cấp độ rủi ro trên địa bàn thành phố năm 2025)</t>
  </si>
  <si>
    <t>Trường THCS tại Thuận Trì; Trụ sở UBND xã; Các nhà kiên cố</t>
  </si>
  <si>
    <t>Các nhà liên cố, an toàn</t>
  </si>
  <si>
    <t>Xã Duy Sơn (cũ)</t>
  </si>
  <si>
    <t>Xã Duy Trinh (cũ)</t>
  </si>
  <si>
    <t>Các trường học trên địa bàn xã; Trụ sở UBND các xã Sơn Viên; Quế Lộc, TT Trung Phước củ; Các Nhà kiên cố</t>
  </si>
  <si>
    <t>xe Ô tô, xe tải</t>
  </si>
  <si>
    <t xml:space="preserve">Các trường học trên địa bàn xã; Trụ sở UBND các xã Sơn Viên; Quế Lộc, TT Trung Phước cũ; các Nhà kiên cố </t>
  </si>
  <si>
    <t>Xe Ô tô, xe tải</t>
  </si>
  <si>
    <t>Trụ sở UBND các xã Sơn Viên, 
Quế Lộc, Thị trấn Trung Phước củ, Nhà Văn hoá  các thôn, các trường học trên địa bàn xã và Trụ Sở hành chính các cơ quan huyện Nông Sơn củ</t>
  </si>
  <si>
    <t>Trụ sở chi cục Thuế huyện Nông Sơn củ, nhà dân lân cận đảm bảo kiên cố, trường học, nhà sinh hoạt thôn.</t>
  </si>
  <si>
    <t>Thôn Đại Bình</t>
  </si>
  <si>
    <t>Thôn Tân Phong</t>
  </si>
  <si>
    <t>Hội trường thôn Tân Phong, Trường Tiểu Phạm Phú Thứ  (điểm trường Bình An)</t>
  </si>
  <si>
    <t>Thôn Lộc Tây</t>
  </si>
  <si>
    <t>Trường Mẫu Giáo Hương Sen (điểm trường Lộc Tây)</t>
  </si>
  <si>
    <t xml:space="preserve">STT </t>
  </si>
  <si>
    <t xml:space="preserve">Mặt hàng lương thực, thực phẩm </t>
  </si>
  <si>
    <t xml:space="preserve">Nhiên liệu </t>
  </si>
  <si>
    <t xml:space="preserve">Mỳ ăn liền </t>
  </si>
  <si>
    <t xml:space="preserve">Lương khô </t>
  </si>
  <si>
    <t xml:space="preserve">Gạo </t>
  </si>
  <si>
    <t xml:space="preserve">Nước uống đóng chai </t>
  </si>
  <si>
    <t xml:space="preserve">Các mặt hàng khác </t>
  </si>
  <si>
    <t xml:space="preserve">Xăng </t>
  </si>
  <si>
    <t xml:space="preserve">diezen </t>
  </si>
  <si>
    <t xml:space="preserve">dầu hỏa </t>
  </si>
  <si>
    <t xml:space="preserve">I </t>
  </si>
  <si>
    <t xml:space="preserve">CÁC DOANH NGHIỆP PHÂN PHỐI CUNG ỨNG </t>
  </si>
  <si>
    <t xml:space="preserve">HÀNG HÓA THIẾT YẾU </t>
  </si>
  <si>
    <t xml:space="preserve">thùng </t>
  </si>
  <si>
    <t xml:space="preserve">tấn </t>
  </si>
  <si>
    <t xml:space="preserve">lít </t>
  </si>
  <si>
    <t xml:space="preserve">Chuỗi Siêu thị Winmart+ </t>
  </si>
  <si>
    <t xml:space="preserve">  </t>
  </si>
  <si>
    <t xml:space="preserve">Siêu thị GO! Đà Nẵng </t>
  </si>
  <si>
    <t xml:space="preserve">Siêu thị LOTTEMart Đà Nẵng </t>
  </si>
  <si>
    <t xml:space="preserve">Siêu thị Co.opMart Đà Nẵng </t>
  </si>
  <si>
    <t xml:space="preserve">Siêu thị CoopMart Sơn Trà </t>
  </si>
  <si>
    <t xml:space="preserve">Siêu thị MM Mega Market  </t>
  </si>
  <si>
    <t xml:space="preserve">Siêu thị Coopmart Tam Kỳ </t>
  </si>
  <si>
    <t xml:space="preserve">Siêu thị Bách Hoá Xanh Tam Kỳ </t>
  </si>
  <si>
    <t xml:space="preserve">Đại lý Gạo Phương Nam </t>
  </si>
  <si>
    <t xml:space="preserve">Công ty TNHH Thái Đông Hưng </t>
  </si>
  <si>
    <t xml:space="preserve">Cơ sở Trứng gà Tuyết Vinh </t>
  </si>
  <si>
    <t xml:space="preserve">Công ty Ba Đức </t>
  </si>
  <si>
    <t xml:space="preserve">Công ty Gạo Đạo </t>
  </si>
  <si>
    <t xml:space="preserve">Công ty TNHH TM Cát Thiên Lộc </t>
  </si>
  <si>
    <t xml:space="preserve">Vissan </t>
  </si>
  <si>
    <t xml:space="preserve">II </t>
  </si>
  <si>
    <t xml:space="preserve">CHỢ TRUYỀN THỐNG </t>
  </si>
  <si>
    <t xml:space="preserve"> </t>
  </si>
  <si>
    <t xml:space="preserve">Chợ thuộc quản lý của Sở Công Thương </t>
  </si>
  <si>
    <t xml:space="preserve">Chợ thuộc do doanh nghiệp quản lý </t>
  </si>
  <si>
    <t xml:space="preserve">Chợ thuộc xã, phường quản lý </t>
  </si>
  <si>
    <t xml:space="preserve">III </t>
  </si>
  <si>
    <t xml:space="preserve">Công ty Xăng dầu KV5 </t>
  </si>
  <si>
    <t xml:space="preserve">Công ty Xăng dầu Quân đội </t>
  </si>
  <si>
    <t xml:space="preserve">Khu vực 2  </t>
  </si>
  <si>
    <t xml:space="preserve">Công ty TNHH Tấn Thanh </t>
  </si>
  <si>
    <t xml:space="preserve">Toàn </t>
  </si>
  <si>
    <t xml:space="preserve">Công ty TNHH TM&amp;DVTH </t>
  </si>
  <si>
    <t xml:space="preserve">Xăng dầu Hòa Khánh </t>
  </si>
  <si>
    <t xml:space="preserve">IV </t>
  </si>
  <si>
    <t xml:space="preserve">Phường An Khê </t>
  </si>
  <si>
    <t xml:space="preserve">Phường Hải Châu </t>
  </si>
  <si>
    <t xml:space="preserve">Phường Hòa Xuân </t>
  </si>
  <si>
    <t xml:space="preserve">Phường Thanh Khê </t>
  </si>
  <si>
    <t xml:space="preserve">Phường Liên Chiểu </t>
  </si>
  <si>
    <t xml:space="preserve">Phường Tam Kỳ </t>
  </si>
  <si>
    <t>CÁC XÃ, PHƯỜNG, ĐẶC KHU</t>
  </si>
  <si>
    <t xml:space="preserve">DOANH NGHIỆP KINH DOANH XĂNG DẦU </t>
  </si>
  <si>
    <t xml:space="preserve">Phường Quảng Phú </t>
  </si>
  <si>
    <t xml:space="preserve">Phường Hương Trà </t>
  </si>
  <si>
    <t xml:space="preserve">Phường Bàn Thạch </t>
  </si>
  <si>
    <t xml:space="preserve">Phường Điện Bàn </t>
  </si>
  <si>
    <t xml:space="preserve">Phường Điện Bàn Đông </t>
  </si>
  <si>
    <t xml:space="preserve">Phường An Thắng </t>
  </si>
  <si>
    <t xml:space="preserve">Phường Điện Bàn Bắc </t>
  </si>
  <si>
    <t xml:space="preserve">Phường Hội An </t>
  </si>
  <si>
    <t xml:space="preserve">Phường Hội An Đông </t>
  </si>
  <si>
    <t xml:space="preserve">Phường Hội An Tây </t>
  </si>
  <si>
    <t xml:space="preserve">Xã Núi Thành </t>
  </si>
  <si>
    <t xml:space="preserve">Xã Tam Mỹ </t>
  </si>
  <si>
    <t xml:space="preserve">Xã Tam Anh </t>
  </si>
  <si>
    <t xml:space="preserve">Xã Đức Phú </t>
  </si>
  <si>
    <t xml:space="preserve">Xã Tam Xuân </t>
  </si>
  <si>
    <t xml:space="preserve">Xã Tây Hồ </t>
  </si>
  <si>
    <t xml:space="preserve">Xã Chiên Đàn </t>
  </si>
  <si>
    <t xml:space="preserve">Xã Phú Ninh </t>
  </si>
  <si>
    <t xml:space="preserve">Xã Lãnh Ngọc </t>
  </si>
  <si>
    <t xml:space="preserve">Xã Tiên Phước </t>
  </si>
  <si>
    <t xml:space="preserve">Xã Thạnh Bình </t>
  </si>
  <si>
    <t xml:space="preserve">Xã Sơn Cẩm Hà </t>
  </si>
  <si>
    <t>Đơn vị dự trữ 
(theo Báo cáo của Sở Công thương tại văn bản số 939/SCT-TLTM ngày 26/8/2025)</t>
  </si>
  <si>
    <t>Trụ sở UBND xã, các trường, Trung tâm văn hóa xã, các nhag văn hóa thôn</t>
  </si>
  <si>
    <t>Các Trụ sở UBND  xã cũ,  nhà dân lân cận đảm bảo kiên cố,
 trường học, nhà sinh hoạt thôn.</t>
  </si>
  <si>
    <t>CÁC KHU NEO ĐẬU TÀU THUYỀN TRÊN ĐỊA BÀN THÀNH PHỐ</t>
  </si>
  <si>
    <t>195-16/8</t>
  </si>
  <si>
    <t>181-14/8</t>
  </si>
  <si>
    <t>149-14/8</t>
  </si>
  <si>
    <t>317-16/8</t>
  </si>
  <si>
    <t>234-15/8</t>
  </si>
  <si>
    <t>256-18/8</t>
  </si>
  <si>
    <t>399-22/8</t>
  </si>
  <si>
    <t>269-18/8</t>
  </si>
  <si>
    <t>346-19/8</t>
  </si>
  <si>
    <t>25/8</t>
  </si>
  <si>
    <t>147-15/8</t>
  </si>
  <si>
    <t>164-16/8</t>
  </si>
  <si>
    <t>166-14/8</t>
  </si>
  <si>
    <t>160-14/8</t>
  </si>
  <si>
    <t>154-18/8</t>
  </si>
  <si>
    <t>246-18/8</t>
  </si>
  <si>
    <t>415-27/8</t>
  </si>
  <si>
    <t>96-18/8</t>
  </si>
  <si>
    <t>130-13/8</t>
  </si>
  <si>
    <t>404-25/8</t>
  </si>
  <si>
    <t>290-14/8</t>
  </si>
  <si>
    <t>166-21/8</t>
  </si>
  <si>
    <t>204-21/8</t>
  </si>
  <si>
    <t>99-18/8</t>
  </si>
  <si>
    <t>QĐ 468-03/9</t>
  </si>
  <si>
    <t>PA</t>
  </si>
  <si>
    <t>QĐ 513-14/8</t>
  </si>
  <si>
    <t>ko tham gia</t>
  </si>
  <si>
    <t>Ghi chú</t>
  </si>
  <si>
    <t>Thống nhất</t>
  </si>
  <si>
    <t>Góp ý</t>
  </si>
  <si>
    <t>Không tham gia</t>
  </si>
  <si>
    <t>QĐ 398-15/8</t>
  </si>
  <si>
    <t xml:space="preserve">Thống nhất </t>
  </si>
  <si>
    <t>QĐ 296-04/9</t>
  </si>
  <si>
    <t>QĐ 235-04/8</t>
  </si>
  <si>
    <t>Chưa XD PA</t>
  </si>
  <si>
    <t>Phụ lục PA</t>
  </si>
  <si>
    <t>QĐ 541-08/8</t>
  </si>
  <si>
    <t>PL thiếu</t>
  </si>
  <si>
    <t>ko có PL</t>
  </si>
  <si>
    <t>QĐ 253-26/8</t>
  </si>
  <si>
    <t>QĐ 619-13/8</t>
  </si>
  <si>
    <t>QĐ 01-16/8</t>
  </si>
  <si>
    <t>PL ko đây đủ</t>
  </si>
  <si>
    <t>QĐ 723-22/9</t>
  </si>
  <si>
    <t>QĐ 85-29/8</t>
  </si>
  <si>
    <t>QĐ 129-15/8</t>
  </si>
  <si>
    <t>QĐ 240-09/9</t>
  </si>
  <si>
    <t>CV 820-19/8</t>
  </si>
  <si>
    <t>CV 363-19/8</t>
  </si>
  <si>
    <t>QĐ 175-24/9</t>
  </si>
  <si>
    <t>QĐ 1234-24/9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</si>
</sst>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_);_(* \(#,##0.00\);_(* &quot;-&quot;??_);_(@_)"/>
  </numFmts>
  <fonts count="27" x14ac:knownFonts="1">
    <font>
      <sz val="11"/>
      <color theme="1"/>
      <name val="Calibri"/>
      <family val="2"/>
      <scheme val="minor"/>
    </font>
    <font>
      <sz val="11"/>
      <color theme="1"/>
      <name val="Calibri"/>
      <family val="2"/>
      <scheme val="minor"/>
    </font>
    <font>
      <b/>
      <sz val="12"/>
      <name val="Times New Roman"/>
      <family val="1"/>
    </font>
    <font>
      <sz val="12"/>
      <name val="Times New Roman"/>
      <family val="1"/>
    </font>
    <font>
      <sz val="11"/>
      <name val="Times New Roman"/>
      <family val="1"/>
    </font>
    <font>
      <sz val="11"/>
      <name val="Calibri"/>
      <family val="2"/>
      <scheme val="minor"/>
    </font>
    <font>
      <sz val="12"/>
      <name val="Times New Roman"/>
      <family val="2"/>
    </font>
    <font>
      <i/>
      <sz val="12"/>
      <name val="Times New Roman"/>
      <family val="1"/>
    </font>
    <font>
      <b/>
      <sz val="11"/>
      <name val="Times New Roman"/>
      <family val="1"/>
    </font>
    <font>
      <sz val="10"/>
      <name val="Times New Roman"/>
      <family val="1"/>
    </font>
    <font>
      <b/>
      <sz val="10"/>
      <name val="Times New Roman"/>
      <family val="1"/>
    </font>
    <font>
      <i/>
      <sz val="10"/>
      <name val="Times New Roman"/>
      <family val="1"/>
    </font>
    <font>
      <i/>
      <sz val="11"/>
      <name val="Times New Roman"/>
      <family val="1"/>
    </font>
    <font>
      <sz val="14"/>
      <name val="Times New Roman"/>
      <family val="1"/>
    </font>
    <font>
      <b/>
      <sz val="9"/>
      <color indexed="81"/>
      <name val="Tahoma"/>
      <family val="2"/>
    </font>
    <font>
      <sz val="11"/>
      <color rgb="FFFF0000"/>
      <name val="Calibri"/>
      <family val="2"/>
      <scheme val="minor"/>
    </font>
    <font>
      <b/>
      <sz val="14"/>
      <color rgb="FF000000"/>
      <name val="Times New Roman"/>
      <family val="1"/>
    </font>
    <font>
      <b/>
      <sz val="13"/>
      <color rgb="FF000000"/>
      <name val="Times New Roman"/>
      <family val="1"/>
    </font>
    <font>
      <sz val="13"/>
      <color rgb="FF000000"/>
      <name val="Times New Roman"/>
      <family val="1"/>
    </font>
    <font>
      <sz val="12"/>
      <color rgb="FF212529"/>
      <name val="Times New Roman"/>
      <family val="1"/>
    </font>
    <font>
      <b/>
      <sz val="12"/>
      <color rgb="FF212529"/>
      <name val="Times New Roman"/>
      <family val="1"/>
    </font>
    <font>
      <sz val="10"/>
      <color rgb="FF212529"/>
      <name val="Times New Roman"/>
      <family val="1"/>
    </font>
    <font>
      <sz val="10"/>
      <color theme="1"/>
      <name val="Times New Roman"/>
      <family val="1"/>
    </font>
    <font>
      <b/>
      <sz val="12"/>
      <color rgb="FF000000"/>
      <name val="Times New Roman"/>
      <family val="1"/>
    </font>
    <font>
      <i/>
      <sz val="12"/>
      <color rgb="FF000000"/>
      <name val="Times New Roman"/>
      <family val="1"/>
    </font>
    <font>
      <sz val="12"/>
      <color rgb="FF000000"/>
      <name val="Times New Roman"/>
      <family val="1"/>
    </font>
    <font>
      <sz val="12"/>
      <color rgb="FFFF0000"/>
      <name val="Times New Roman"/>
      <family val="1"/>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s>
  <cellStyleXfs count="3">
    <xf numFmtId="0" fontId="0" fillId="0" borderId="0"/>
    <xf numFmtId="164" fontId="1" fillId="0" borderId="0" applyFont="0" applyFill="0" applyBorder="0" applyAlignment="0" applyProtection="0"/>
    <xf numFmtId="0" fontId="13" fillId="0" borderId="0"/>
  </cellStyleXfs>
  <cellXfs count="302">
    <xf numFmtId="0" fontId="0" fillId="0" borderId="0" xfId="0"/>
    <xf numFmtId="0" fontId="9" fillId="2" borderId="17" xfId="0" applyFont="1" applyFill="1" applyBorder="1" applyAlignment="1">
      <alignment horizontal="center" vertical="center" wrapText="1"/>
    </xf>
    <xf numFmtId="0" fontId="9" fillId="2" borderId="17" xfId="0" applyFont="1" applyFill="1" applyBorder="1" applyAlignment="1">
      <alignment horizontal="left" vertical="center" wrapText="1"/>
    </xf>
    <xf numFmtId="0" fontId="9" fillId="2" borderId="17" xfId="0" applyFont="1" applyFill="1" applyBorder="1" applyAlignment="1">
      <alignment vertical="center" wrapText="1"/>
    </xf>
    <xf numFmtId="0" fontId="9" fillId="2" borderId="18" xfId="0" applyFont="1" applyFill="1" applyBorder="1" applyAlignment="1">
      <alignment horizontal="center" vertical="center" wrapText="1"/>
    </xf>
    <xf numFmtId="0" fontId="9" fillId="2" borderId="18" xfId="0" applyFont="1" applyFill="1" applyBorder="1" applyAlignment="1">
      <alignment horizontal="left" vertical="center" wrapText="1"/>
    </xf>
    <xf numFmtId="0" fontId="9" fillId="2" borderId="18" xfId="0" applyFont="1" applyFill="1" applyBorder="1" applyAlignment="1">
      <alignment vertical="center" wrapText="1"/>
    </xf>
    <xf numFmtId="0" fontId="9" fillId="2" borderId="19" xfId="0" applyFont="1" applyFill="1" applyBorder="1" applyAlignment="1">
      <alignment horizontal="left" vertical="center" wrapText="1"/>
    </xf>
    <xf numFmtId="0" fontId="9" fillId="2" borderId="19" xfId="0" applyFont="1" applyFill="1" applyBorder="1" applyAlignment="1">
      <alignment vertical="center" wrapText="1"/>
    </xf>
    <xf numFmtId="0" fontId="4"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37" fontId="8" fillId="2" borderId="1" xfId="1" applyNumberFormat="1" applyFont="1" applyFill="1" applyBorder="1" applyAlignment="1">
      <alignment horizontal="center" vertical="center" wrapText="1"/>
    </xf>
    <xf numFmtId="0" fontId="4" fillId="2" borderId="1" xfId="0" applyFont="1" applyFill="1" applyBorder="1" applyAlignment="1">
      <alignment horizontal="justify" vertical="center" wrapText="1"/>
    </xf>
    <xf numFmtId="0" fontId="4" fillId="2" borderId="0" xfId="0" applyFont="1" applyFill="1"/>
    <xf numFmtId="0" fontId="4" fillId="2" borderId="1" xfId="0" applyFont="1" applyFill="1" applyBorder="1" applyAlignment="1">
      <alignment horizontal="left" vertical="center" wrapText="1"/>
    </xf>
    <xf numFmtId="0" fontId="4" fillId="2" borderId="1" xfId="1" applyNumberFormat="1" applyFont="1" applyFill="1" applyBorder="1" applyAlignment="1">
      <alignment horizontal="center" vertical="center" wrapText="1"/>
    </xf>
    <xf numFmtId="37" fontId="4" fillId="2" borderId="1" xfId="1" applyNumberFormat="1" applyFont="1" applyFill="1" applyBorder="1" applyAlignment="1">
      <alignment horizontal="center" vertical="center" wrapText="1"/>
    </xf>
    <xf numFmtId="0" fontId="3" fillId="2" borderId="1" xfId="0" applyFont="1" applyFill="1" applyBorder="1" applyAlignment="1">
      <alignment horizontal="left" vertical="center" wrapText="1"/>
    </xf>
    <xf numFmtId="0" fontId="8" fillId="2" borderId="1" xfId="0" applyFont="1" applyFill="1" applyBorder="1" applyAlignment="1">
      <alignment horizontal="justify" vertical="center" wrapText="1"/>
    </xf>
    <xf numFmtId="0" fontId="8" fillId="2" borderId="0" xfId="0" applyFont="1" applyFill="1"/>
    <xf numFmtId="37" fontId="8" fillId="2" borderId="1" xfId="1" applyNumberFormat="1" applyFont="1" applyFill="1" applyBorder="1" applyAlignment="1">
      <alignment horizontal="left" vertical="center" wrapText="1"/>
    </xf>
    <xf numFmtId="0" fontId="19" fillId="2" borderId="1" xfId="0" applyFont="1" applyFill="1" applyBorder="1" applyAlignment="1">
      <alignment horizontal="left" vertical="center" wrapText="1"/>
    </xf>
    <xf numFmtId="3" fontId="3" fillId="2" borderId="1" xfId="0" applyNumberFormat="1" applyFont="1" applyFill="1" applyBorder="1" applyAlignment="1">
      <alignment horizontal="right" vertical="center"/>
    </xf>
    <xf numFmtId="0" fontId="19" fillId="2" borderId="1" xfId="0" applyFont="1" applyFill="1" applyBorder="1" applyAlignment="1">
      <alignment horizontal="center" vertical="center" wrapText="1"/>
    </xf>
    <xf numFmtId="3" fontId="2" fillId="2" borderId="1" xfId="0" applyNumberFormat="1" applyFont="1" applyFill="1" applyBorder="1" applyAlignment="1">
      <alignment horizontal="right" vertical="center"/>
    </xf>
    <xf numFmtId="0" fontId="20" fillId="2" borderId="1" xfId="0" applyFont="1" applyFill="1" applyBorder="1" applyAlignment="1">
      <alignment horizontal="left" vertical="center" wrapText="1"/>
    </xf>
    <xf numFmtId="3" fontId="20" fillId="2" borderId="1" xfId="0" applyNumberFormat="1" applyFont="1" applyFill="1" applyBorder="1" applyAlignment="1">
      <alignment horizontal="left" vertical="center" wrapText="1"/>
    </xf>
    <xf numFmtId="0" fontId="19" fillId="2" borderId="2" xfId="0" applyFont="1" applyFill="1" applyBorder="1" applyAlignment="1">
      <alignment horizontal="center" vertical="center" wrapText="1"/>
    </xf>
    <xf numFmtId="0" fontId="19" fillId="2" borderId="2" xfId="0" applyFont="1" applyFill="1" applyBorder="1" applyAlignment="1">
      <alignment horizontal="left" vertical="center" wrapText="1"/>
    </xf>
    <xf numFmtId="0" fontId="20" fillId="2" borderId="0" xfId="0" applyFont="1" applyFill="1" applyAlignment="1">
      <alignment horizontal="left" vertical="center" wrapText="1"/>
    </xf>
    <xf numFmtId="0" fontId="21" fillId="2" borderId="1" xfId="0" applyFont="1" applyFill="1" applyBorder="1" applyAlignment="1">
      <alignment horizontal="left" vertical="center" wrapText="1"/>
    </xf>
    <xf numFmtId="0" fontId="9" fillId="2" borderId="1" xfId="0" applyFont="1" applyFill="1" applyBorder="1" applyAlignment="1">
      <alignment horizontal="justify" vertical="center" wrapText="1"/>
    </xf>
    <xf numFmtId="0" fontId="9" fillId="2" borderId="0" xfId="0" applyFont="1" applyFill="1"/>
    <xf numFmtId="3" fontId="9" fillId="2" borderId="1" xfId="0" applyNumberFormat="1" applyFont="1" applyFill="1" applyBorder="1"/>
    <xf numFmtId="0" fontId="8" fillId="2" borderId="6" xfId="0" applyFont="1" applyFill="1" applyBorder="1"/>
    <xf numFmtId="0" fontId="4" fillId="2" borderId="1" xfId="0" applyFont="1" applyFill="1" applyBorder="1"/>
    <xf numFmtId="3" fontId="9" fillId="2" borderId="1" xfId="0" applyNumberFormat="1" applyFont="1" applyFill="1" applyBorder="1" applyAlignment="1">
      <alignment horizontal="center" vertical="center"/>
    </xf>
    <xf numFmtId="0" fontId="3" fillId="2" borderId="0" xfId="0" applyFont="1" applyFill="1"/>
    <xf numFmtId="0" fontId="2" fillId="2" borderId="0" xfId="0" applyFont="1" applyFill="1" applyAlignment="1">
      <alignment vertical="center" wrapText="1"/>
    </xf>
    <xf numFmtId="0" fontId="3" fillId="2" borderId="0" xfId="0" applyFont="1" applyFill="1" applyAlignment="1">
      <alignment horizontal="center" vertical="center" wrapText="1"/>
    </xf>
    <xf numFmtId="0" fontId="7" fillId="2" borderId="1"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0" xfId="0" applyFont="1" applyFill="1"/>
    <xf numFmtId="3" fontId="3" fillId="2" borderId="6" xfId="0" applyNumberFormat="1" applyFont="1" applyFill="1" applyBorder="1" applyAlignment="1">
      <alignment horizontal="right" vertical="center"/>
    </xf>
    <xf numFmtId="3" fontId="3" fillId="2" borderId="6" xfId="0" applyNumberFormat="1" applyFont="1" applyFill="1" applyBorder="1" applyAlignment="1">
      <alignment horizontal="center"/>
    </xf>
    <xf numFmtId="3" fontId="2" fillId="2" borderId="6" xfId="0" applyNumberFormat="1" applyFont="1" applyFill="1" applyBorder="1" applyAlignment="1">
      <alignment horizontal="right" vertical="center"/>
    </xf>
    <xf numFmtId="3" fontId="3" fillId="2" borderId="0" xfId="0" applyNumberFormat="1" applyFont="1" applyFill="1" applyAlignment="1">
      <alignment horizontal="right"/>
    </xf>
    <xf numFmtId="3" fontId="2" fillId="2" borderId="0" xfId="0" applyNumberFormat="1" applyFont="1" applyFill="1" applyAlignment="1">
      <alignment horizontal="right"/>
    </xf>
    <xf numFmtId="3" fontId="3" fillId="2" borderId="0" xfId="0" applyNumberFormat="1" applyFont="1" applyFill="1"/>
    <xf numFmtId="0" fontId="4" fillId="2" borderId="1" xfId="0" applyFont="1" applyFill="1" applyBorder="1" applyAlignment="1">
      <alignment horizontal="justify"/>
    </xf>
    <xf numFmtId="0" fontId="8" fillId="2" borderId="10" xfId="0" applyFont="1" applyFill="1" applyBorder="1" applyAlignment="1">
      <alignment horizontal="center" vertical="center" wrapText="1"/>
    </xf>
    <xf numFmtId="0" fontId="8" fillId="2" borderId="9" xfId="0" applyFont="1" applyFill="1" applyBorder="1" applyAlignment="1">
      <alignment horizontal="left" vertical="center" wrapText="1"/>
    </xf>
    <xf numFmtId="37" fontId="8" fillId="2" borderId="1" xfId="0" applyNumberFormat="1" applyFont="1" applyFill="1" applyBorder="1" applyAlignment="1">
      <alignment horizontal="center" vertical="center" wrapText="1"/>
    </xf>
    <xf numFmtId="0" fontId="3" fillId="2" borderId="1" xfId="0" applyFont="1" applyFill="1" applyBorder="1" applyAlignment="1">
      <alignment horizontal="justify" vertical="center" wrapText="1"/>
    </xf>
    <xf numFmtId="3" fontId="8" fillId="2" borderId="1" xfId="1" applyNumberFormat="1" applyFont="1" applyFill="1" applyBorder="1" applyAlignment="1">
      <alignment horizontal="center" vertical="center" wrapText="1"/>
    </xf>
    <xf numFmtId="2" fontId="3" fillId="2" borderId="1" xfId="0" applyNumberFormat="1" applyFont="1" applyFill="1" applyBorder="1" applyAlignment="1">
      <alignment horizontal="left" vertical="center"/>
    </xf>
    <xf numFmtId="2" fontId="4" fillId="2" borderId="1" xfId="1" applyNumberFormat="1" applyFont="1" applyFill="1" applyBorder="1" applyAlignment="1">
      <alignment horizontal="center" vertical="center" wrapText="1"/>
    </xf>
    <xf numFmtId="3" fontId="3" fillId="2" borderId="1" xfId="0" applyNumberFormat="1" applyFont="1" applyFill="1" applyBorder="1" applyAlignment="1">
      <alignment horizontal="center" vertical="center"/>
    </xf>
    <xf numFmtId="2" fontId="4" fillId="2" borderId="1" xfId="0" applyNumberFormat="1" applyFont="1" applyFill="1" applyBorder="1" applyAlignment="1">
      <alignment horizontal="justify" vertical="center" wrapText="1"/>
    </xf>
    <xf numFmtId="3" fontId="3" fillId="2" borderId="14" xfId="0" applyNumberFormat="1" applyFont="1" applyFill="1" applyBorder="1" applyAlignment="1">
      <alignment horizontal="center" vertical="center"/>
    </xf>
    <xf numFmtId="0" fontId="3" fillId="2" borderId="1" xfId="0" applyFont="1" applyFill="1" applyBorder="1" applyAlignment="1">
      <alignment horizontal="left" vertical="center"/>
    </xf>
    <xf numFmtId="0" fontId="11" fillId="2" borderId="1" xfId="0" applyFont="1" applyFill="1" applyBorder="1" applyAlignment="1">
      <alignment horizontal="center" vertical="center" wrapText="1"/>
    </xf>
    <xf numFmtId="0" fontId="2" fillId="2" borderId="1" xfId="0" applyFont="1" applyFill="1" applyBorder="1" applyAlignment="1">
      <alignment horizontal="left" vertical="center"/>
    </xf>
    <xf numFmtId="37" fontId="10" fillId="2" borderId="1" xfId="0" applyNumberFormat="1" applyFont="1" applyFill="1" applyBorder="1" applyAlignment="1">
      <alignment horizontal="center" vertical="center" wrapText="1"/>
    </xf>
    <xf numFmtId="0" fontId="3" fillId="2" borderId="6" xfId="0" applyFont="1" applyFill="1" applyBorder="1" applyAlignment="1">
      <alignment horizontal="left" vertical="center"/>
    </xf>
    <xf numFmtId="0" fontId="4" fillId="2" borderId="1" xfId="0" applyFont="1" applyFill="1" applyBorder="1" applyAlignment="1">
      <alignment horizontal="center"/>
    </xf>
    <xf numFmtId="0" fontId="4" fillId="2" borderId="0" xfId="0" applyFont="1" applyFill="1" applyAlignment="1">
      <alignment horizontal="center" vertical="center" wrapText="1"/>
    </xf>
    <xf numFmtId="0" fontId="4" fillId="2" borderId="0" xfId="0" applyFont="1" applyFill="1" applyAlignment="1">
      <alignment horizontal="justify"/>
    </xf>
    <xf numFmtId="3" fontId="10" fillId="2" borderId="2" xfId="0" applyNumberFormat="1" applyFont="1" applyFill="1" applyBorder="1" applyAlignment="1">
      <alignment horizontal="center" vertical="center" wrapText="1"/>
    </xf>
    <xf numFmtId="0" fontId="10" fillId="2" borderId="0" xfId="0" applyFont="1" applyFill="1" applyAlignment="1">
      <alignment vertical="center"/>
    </xf>
    <xf numFmtId="0" fontId="10" fillId="2" borderId="0" xfId="0" applyFont="1" applyFill="1"/>
    <xf numFmtId="3" fontId="9" fillId="2" borderId="1" xfId="0" applyNumberFormat="1" applyFont="1" applyFill="1" applyBorder="1" applyAlignment="1">
      <alignment vertical="center" wrapText="1"/>
    </xf>
    <xf numFmtId="3" fontId="9" fillId="2" borderId="1" xfId="0" applyNumberFormat="1" applyFont="1" applyFill="1" applyBorder="1" applyAlignment="1">
      <alignment horizontal="right" vertical="center" wrapText="1"/>
    </xf>
    <xf numFmtId="3" fontId="9" fillId="2" borderId="1" xfId="0" applyNumberFormat="1" applyFont="1" applyFill="1" applyBorder="1" applyAlignment="1">
      <alignment vertical="center"/>
    </xf>
    <xf numFmtId="0" fontId="10" fillId="2" borderId="1" xfId="0" applyFont="1" applyFill="1" applyBorder="1" applyAlignment="1">
      <alignment horizontal="center" vertical="center"/>
    </xf>
    <xf numFmtId="0" fontId="9" fillId="2" borderId="1" xfId="0" applyFont="1" applyFill="1" applyBorder="1" applyAlignment="1">
      <alignment horizontal="center" vertical="center"/>
    </xf>
    <xf numFmtId="3" fontId="9" fillId="2" borderId="17" xfId="0" applyNumberFormat="1" applyFont="1" applyFill="1" applyBorder="1" applyAlignment="1">
      <alignment vertical="center"/>
    </xf>
    <xf numFmtId="3" fontId="9" fillId="2" borderId="17" xfId="0" applyNumberFormat="1" applyFont="1" applyFill="1" applyBorder="1" applyAlignment="1">
      <alignment horizontal="center" vertical="center" wrapText="1"/>
    </xf>
    <xf numFmtId="3" fontId="9" fillId="2" borderId="17" xfId="0" applyNumberFormat="1" applyFont="1" applyFill="1" applyBorder="1" applyAlignment="1">
      <alignment horizontal="center" vertical="center"/>
    </xf>
    <xf numFmtId="3" fontId="9" fillId="2" borderId="18" xfId="0" applyNumberFormat="1" applyFont="1" applyFill="1" applyBorder="1" applyAlignment="1">
      <alignment vertical="center"/>
    </xf>
    <xf numFmtId="3" fontId="9" fillId="2" borderId="18" xfId="0" applyNumberFormat="1" applyFont="1" applyFill="1" applyBorder="1" applyAlignment="1">
      <alignment horizontal="center" vertical="center" wrapText="1"/>
    </xf>
    <xf numFmtId="3" fontId="9" fillId="2" borderId="18" xfId="0" applyNumberFormat="1" applyFont="1" applyFill="1" applyBorder="1" applyAlignment="1">
      <alignment horizontal="center" vertical="center"/>
    </xf>
    <xf numFmtId="3" fontId="9" fillId="2" borderId="19" xfId="0" applyNumberFormat="1" applyFont="1" applyFill="1" applyBorder="1" applyAlignment="1">
      <alignment vertical="center"/>
    </xf>
    <xf numFmtId="3" fontId="9" fillId="2" borderId="19" xfId="0" applyNumberFormat="1" applyFont="1" applyFill="1" applyBorder="1" applyAlignment="1">
      <alignment horizontal="center" vertical="center" wrapText="1"/>
    </xf>
    <xf numFmtId="3" fontId="9" fillId="2" borderId="19" xfId="0" applyNumberFormat="1" applyFont="1" applyFill="1" applyBorder="1" applyAlignment="1">
      <alignment horizontal="center" vertical="center"/>
    </xf>
    <xf numFmtId="0" fontId="9" fillId="2" borderId="19" xfId="0" applyFont="1" applyFill="1" applyBorder="1" applyAlignment="1">
      <alignment horizontal="center" vertical="center" wrapText="1"/>
    </xf>
    <xf numFmtId="0" fontId="10" fillId="2" borderId="1" xfId="0" applyFont="1" applyFill="1" applyBorder="1" applyAlignment="1">
      <alignment vertical="center"/>
    </xf>
    <xf numFmtId="3" fontId="10" fillId="2" borderId="1" xfId="0" applyNumberFormat="1" applyFont="1" applyFill="1" applyBorder="1" applyAlignment="1">
      <alignment horizontal="center" vertical="center"/>
    </xf>
    <xf numFmtId="0" fontId="9" fillId="2" borderId="1" xfId="0" applyFont="1" applyFill="1" applyBorder="1" applyAlignment="1">
      <alignment vertical="center"/>
    </xf>
    <xf numFmtId="0" fontId="9" fillId="2" borderId="1" xfId="0" applyFont="1" applyFill="1" applyBorder="1" applyAlignment="1">
      <alignment horizontal="left" vertical="center"/>
    </xf>
    <xf numFmtId="0" fontId="9" fillId="2" borderId="1" xfId="0" applyFont="1" applyFill="1" applyBorder="1" applyAlignment="1">
      <alignment horizontal="justify" vertical="center"/>
    </xf>
    <xf numFmtId="3" fontId="9" fillId="2" borderId="1" xfId="0" quotePrefix="1" applyNumberFormat="1" applyFont="1" applyFill="1" applyBorder="1" applyAlignment="1">
      <alignment horizontal="center" vertical="center" wrapText="1"/>
    </xf>
    <xf numFmtId="3" fontId="9" fillId="2" borderId="1" xfId="0" quotePrefix="1" applyNumberFormat="1" applyFont="1" applyFill="1" applyBorder="1" applyAlignment="1">
      <alignment horizontal="center" vertical="center"/>
    </xf>
    <xf numFmtId="0" fontId="9" fillId="2" borderId="1" xfId="2" applyFont="1" applyFill="1" applyBorder="1" applyAlignment="1">
      <alignment horizontal="left" vertical="center"/>
    </xf>
    <xf numFmtId="3" fontId="9" fillId="2" borderId="1" xfId="2" applyNumberFormat="1" applyFont="1" applyFill="1" applyBorder="1" applyAlignment="1">
      <alignment horizontal="center" vertical="center"/>
    </xf>
    <xf numFmtId="0" fontId="9" fillId="2" borderId="1" xfId="2" applyFont="1" applyFill="1" applyBorder="1" applyAlignment="1">
      <alignment horizontal="left" vertical="center" wrapText="1"/>
    </xf>
    <xf numFmtId="3" fontId="9" fillId="2" borderId="1" xfId="0" applyNumberFormat="1" applyFont="1" applyFill="1" applyBorder="1" applyAlignment="1">
      <alignment horizontal="justify" vertical="center" wrapText="1"/>
    </xf>
    <xf numFmtId="0" fontId="9" fillId="2" borderId="0" xfId="0" applyFont="1" applyFill="1" applyAlignment="1">
      <alignment horizontal="center" vertical="center"/>
    </xf>
    <xf numFmtId="3" fontId="9" fillId="2" borderId="0" xfId="0" applyNumberFormat="1" applyFont="1" applyFill="1"/>
    <xf numFmtId="0" fontId="9" fillId="2" borderId="0" xfId="0" applyFont="1" applyFill="1" applyAlignment="1">
      <alignment horizontal="justify" wrapText="1"/>
    </xf>
    <xf numFmtId="3" fontId="9" fillId="2" borderId="0" xfId="0" applyNumberFormat="1" applyFont="1" applyFill="1" applyAlignment="1">
      <alignment horizontal="center"/>
    </xf>
    <xf numFmtId="3" fontId="3" fillId="2" borderId="1" xfId="0" applyNumberFormat="1" applyFont="1" applyFill="1" applyBorder="1" applyAlignment="1">
      <alignment horizontal="center" vertical="center" wrapText="1"/>
    </xf>
    <xf numFmtId="0" fontId="5" fillId="2" borderId="0" xfId="0" applyFont="1" applyFill="1"/>
    <xf numFmtId="0" fontId="6" fillId="2" borderId="0" xfId="0" applyFont="1" applyFill="1"/>
    <xf numFmtId="0" fontId="3" fillId="2" borderId="1" xfId="0" quotePrefix="1" applyFont="1" applyFill="1" applyBorder="1" applyAlignment="1">
      <alignment horizontal="center" vertical="center" wrapText="1"/>
    </xf>
    <xf numFmtId="3" fontId="3" fillId="2" borderId="2" xfId="0" applyNumberFormat="1" applyFont="1" applyFill="1" applyBorder="1" applyAlignment="1">
      <alignment horizontal="center" vertical="center" wrapText="1"/>
    </xf>
    <xf numFmtId="3" fontId="3" fillId="2" borderId="2" xfId="0" applyNumberFormat="1" applyFont="1" applyFill="1" applyBorder="1" applyAlignment="1">
      <alignment horizontal="center" vertical="center"/>
    </xf>
    <xf numFmtId="0" fontId="8" fillId="2" borderId="4" xfId="0" applyFont="1" applyFill="1" applyBorder="1" applyAlignment="1">
      <alignment horizontal="left" vertical="center" wrapText="1"/>
    </xf>
    <xf numFmtId="0" fontId="7" fillId="2" borderId="4" xfId="0" applyFont="1" applyFill="1" applyBorder="1" applyAlignment="1">
      <alignment horizontal="center" vertical="center" wrapText="1"/>
    </xf>
    <xf numFmtId="3" fontId="3" fillId="2" borderId="4" xfId="0" applyNumberFormat="1" applyFont="1" applyFill="1" applyBorder="1" applyAlignment="1">
      <alignment horizontal="right" vertical="center"/>
    </xf>
    <xf numFmtId="3" fontId="3" fillId="2" borderId="4" xfId="0" applyNumberFormat="1" applyFont="1" applyFill="1" applyBorder="1" applyAlignment="1">
      <alignment horizontal="right" vertical="center" wrapText="1"/>
    </xf>
    <xf numFmtId="3" fontId="2" fillId="2" borderId="4" xfId="0" applyNumberFormat="1" applyFont="1" applyFill="1" applyBorder="1" applyAlignment="1">
      <alignment horizontal="right" vertical="center"/>
    </xf>
    <xf numFmtId="0" fontId="4" fillId="2" borderId="1" xfId="0" applyFont="1" applyFill="1" applyBorder="1" applyAlignment="1">
      <alignment horizontal="justify" vertical="center"/>
    </xf>
    <xf numFmtId="0" fontId="8" fillId="2" borderId="0" xfId="0" applyFont="1" applyFill="1" applyAlignment="1">
      <alignment horizontal="left"/>
    </xf>
    <xf numFmtId="0" fontId="10" fillId="2" borderId="1" xfId="0" applyFont="1" applyFill="1" applyBorder="1" applyAlignment="1">
      <alignment vertical="center" wrapText="1"/>
    </xf>
    <xf numFmtId="3" fontId="10" fillId="2" borderId="0" xfId="0" applyNumberFormat="1" applyFont="1" applyFill="1" applyAlignment="1">
      <alignment vertical="center"/>
    </xf>
    <xf numFmtId="3" fontId="10" fillId="2" borderId="0" xfId="0" applyNumberFormat="1" applyFont="1" applyFill="1" applyAlignment="1">
      <alignment horizontal="center" vertical="center"/>
    </xf>
    <xf numFmtId="0" fontId="10" fillId="2" borderId="0" xfId="0" applyFont="1" applyFill="1" applyAlignment="1">
      <alignment horizontal="left" vertical="center"/>
    </xf>
    <xf numFmtId="3" fontId="10" fillId="2" borderId="16" xfId="0" applyNumberFormat="1" applyFont="1" applyFill="1" applyBorder="1" applyAlignment="1">
      <alignment horizontal="center" vertical="center" wrapText="1"/>
    </xf>
    <xf numFmtId="0" fontId="3" fillId="2" borderId="0" xfId="0" applyFont="1" applyFill="1" applyAlignment="1">
      <alignment vertical="center"/>
    </xf>
    <xf numFmtId="3" fontId="9" fillId="2" borderId="16" xfId="0" applyNumberFormat="1" applyFont="1" applyFill="1" applyBorder="1" applyAlignment="1">
      <alignment horizontal="center" vertical="center" wrapText="1"/>
    </xf>
    <xf numFmtId="0" fontId="2" fillId="2" borderId="0" xfId="0" applyFont="1" applyFill="1" applyAlignment="1">
      <alignment vertical="center"/>
    </xf>
    <xf numFmtId="0" fontId="10" fillId="2" borderId="4"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6" xfId="0" applyFont="1" applyFill="1" applyBorder="1" applyAlignment="1">
      <alignment horizontal="left" vertical="center" wrapText="1"/>
    </xf>
    <xf numFmtId="3" fontId="9" fillId="2" borderId="6" xfId="0" applyNumberFormat="1" applyFont="1" applyFill="1" applyBorder="1" applyAlignment="1">
      <alignment horizontal="center" vertical="center" wrapText="1"/>
    </xf>
    <xf numFmtId="0" fontId="9" fillId="2" borderId="1" xfId="0" applyFont="1" applyFill="1" applyBorder="1"/>
    <xf numFmtId="3" fontId="9" fillId="2" borderId="0" xfId="0" applyNumberFormat="1" applyFont="1" applyFill="1" applyAlignment="1">
      <alignment horizontal="center" vertical="center"/>
    </xf>
    <xf numFmtId="3" fontId="9" fillId="2" borderId="0" xfId="0" applyNumberFormat="1" applyFont="1" applyFill="1" applyAlignment="1">
      <alignment vertical="center"/>
    </xf>
    <xf numFmtId="0" fontId="0" fillId="2" borderId="0" xfId="0" applyFill="1"/>
    <xf numFmtId="0" fontId="17" fillId="2" borderId="1"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9" fillId="2" borderId="1" xfId="0" applyFont="1" applyFill="1" applyBorder="1" applyAlignment="1">
      <alignment wrapText="1"/>
    </xf>
    <xf numFmtId="3" fontId="22" fillId="2" borderId="1" xfId="0" applyNumberFormat="1" applyFont="1" applyFill="1" applyBorder="1" applyAlignment="1">
      <alignment horizontal="center" vertical="center"/>
    </xf>
    <xf numFmtId="3" fontId="22" fillId="2" borderId="1" xfId="0" applyNumberFormat="1" applyFont="1" applyFill="1" applyBorder="1" applyAlignment="1">
      <alignment horizontal="center" vertical="center" wrapText="1"/>
    </xf>
    <xf numFmtId="0" fontId="3" fillId="2" borderId="0" xfId="0" applyFont="1" applyFill="1" applyAlignment="1">
      <alignment horizontal="justify"/>
    </xf>
    <xf numFmtId="0" fontId="3" fillId="2" borderId="1" xfId="0" applyFont="1" applyFill="1" applyBorder="1" applyAlignment="1">
      <alignment horizontal="justify" vertical="center"/>
    </xf>
    <xf numFmtId="0" fontId="5" fillId="2" borderId="6" xfId="0" applyFont="1" applyFill="1" applyBorder="1" applyAlignment="1">
      <alignment horizontal="center" vertical="center"/>
    </xf>
    <xf numFmtId="0" fontId="5" fillId="2" borderId="1"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1" xfId="0" applyFont="1" applyFill="1" applyBorder="1" applyAlignment="1">
      <alignment horizontal="center" vertical="center"/>
    </xf>
    <xf numFmtId="0" fontId="15" fillId="2" borderId="0" xfId="0" applyFont="1" applyFill="1"/>
    <xf numFmtId="0" fontId="5" fillId="2" borderId="0" xfId="0" applyFont="1" applyFill="1" applyAlignment="1">
      <alignment horizontal="justify"/>
    </xf>
    <xf numFmtId="0" fontId="23" fillId="2" borderId="1" xfId="0" applyFont="1" applyFill="1" applyBorder="1" applyAlignment="1">
      <alignment horizontal="justify" vertical="center" wrapText="1"/>
    </xf>
    <xf numFmtId="0" fontId="23" fillId="2" borderId="1" xfId="0" applyFont="1" applyFill="1" applyBorder="1" applyAlignment="1">
      <alignment horizontal="left" vertical="center" wrapText="1"/>
    </xf>
    <xf numFmtId="0" fontId="25" fillId="2" borderId="1" xfId="0" applyFont="1" applyFill="1" applyBorder="1" applyAlignment="1">
      <alignment horizontal="left" vertical="center" wrapText="1"/>
    </xf>
    <xf numFmtId="0" fontId="25" fillId="2" borderId="1" xfId="0" applyFont="1" applyFill="1" applyBorder="1" applyAlignment="1">
      <alignment horizontal="justify" vertical="center" wrapText="1"/>
    </xf>
    <xf numFmtId="0" fontId="25" fillId="2" borderId="2" xfId="0" applyFont="1" applyFill="1" applyBorder="1" applyAlignment="1">
      <alignment horizontal="center" vertical="center" wrapText="1"/>
    </xf>
    <xf numFmtId="0" fontId="25" fillId="2" borderId="2" xfId="0" applyFont="1" applyFill="1" applyBorder="1" applyAlignment="1">
      <alignment horizontal="left" vertical="center" wrapText="1"/>
    </xf>
    <xf numFmtId="0" fontId="25" fillId="2" borderId="2" xfId="0" applyFont="1" applyFill="1" applyBorder="1" applyAlignment="1">
      <alignment horizontal="right" vertical="center" wrapText="1"/>
    </xf>
    <xf numFmtId="0" fontId="23" fillId="2" borderId="1" xfId="0" applyFont="1" applyFill="1" applyBorder="1" applyAlignment="1">
      <alignment horizontal="right" vertical="center" wrapText="1"/>
    </xf>
    <xf numFmtId="3" fontId="5" fillId="2" borderId="0" xfId="0" applyNumberFormat="1" applyFont="1" applyFill="1"/>
    <xf numFmtId="0" fontId="2" fillId="2" borderId="1" xfId="0" applyFont="1" applyFill="1" applyBorder="1" applyAlignment="1">
      <alignment horizontal="center" vertical="center" wrapText="1"/>
    </xf>
    <xf numFmtId="0" fontId="25" fillId="2" borderId="1" xfId="0" applyFont="1" applyFill="1" applyBorder="1" applyAlignment="1">
      <alignment horizontal="right" vertical="center" wrapText="1"/>
    </xf>
    <xf numFmtId="3" fontId="25" fillId="2" borderId="1" xfId="0" applyNumberFormat="1" applyFont="1" applyFill="1" applyBorder="1" applyAlignment="1">
      <alignment horizontal="right" vertical="center" wrapText="1"/>
    </xf>
    <xf numFmtId="0" fontId="25" fillId="2"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3"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10" fillId="2" borderId="1" xfId="0" applyFont="1" applyFill="1" applyBorder="1" applyAlignment="1">
      <alignment horizontal="justify" vertical="center" wrapText="1"/>
    </xf>
    <xf numFmtId="0" fontId="10" fillId="2" borderId="1" xfId="0"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3" fontId="10" fillId="2" borderId="1" xfId="0" applyNumberFormat="1"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16" fillId="2" borderId="0" xfId="0" applyFont="1" applyFill="1" applyAlignment="1">
      <alignment horizontal="center" vertical="center"/>
    </xf>
    <xf numFmtId="0" fontId="18" fillId="2" borderId="1" xfId="0" applyFont="1" applyFill="1" applyBorder="1" applyAlignment="1">
      <alignment horizontal="center" vertical="center" wrapText="1"/>
    </xf>
    <xf numFmtId="0" fontId="18" fillId="2" borderId="1" xfId="0" applyFont="1" applyFill="1" applyBorder="1" applyAlignment="1">
      <alignment horizontal="justify" vertical="center" wrapText="1"/>
    </xf>
    <xf numFmtId="0" fontId="9" fillId="2" borderId="4" xfId="0" applyFont="1" applyFill="1" applyBorder="1" applyAlignment="1">
      <alignment horizontal="left" vertical="center" wrapText="1"/>
    </xf>
    <xf numFmtId="0" fontId="9" fillId="2" borderId="5" xfId="0" applyFont="1" applyFill="1" applyBorder="1" applyAlignment="1">
      <alignment horizontal="left" vertical="center" wrapText="1"/>
    </xf>
    <xf numFmtId="0" fontId="9" fillId="2" borderId="6" xfId="0" applyFont="1" applyFill="1" applyBorder="1" applyAlignment="1">
      <alignment horizontal="left" vertical="center" wrapText="1"/>
    </xf>
    <xf numFmtId="0" fontId="9" fillId="2" borderId="1"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1" xfId="0" applyFont="1" applyFill="1" applyBorder="1" applyAlignment="1">
      <alignment vertical="center" wrapText="1"/>
    </xf>
    <xf numFmtId="0" fontId="9" fillId="2" borderId="0" xfId="0" applyFont="1" applyFill="1" applyAlignment="1">
      <alignment horizontal="center" vertical="center" wrapText="1"/>
    </xf>
    <xf numFmtId="0" fontId="10" fillId="2" borderId="4" xfId="0" applyFont="1" applyFill="1" applyBorder="1" applyAlignment="1">
      <alignment vertical="center" wrapText="1"/>
    </xf>
    <xf numFmtId="0" fontId="10" fillId="2" borderId="5" xfId="0" applyFont="1" applyFill="1" applyBorder="1" applyAlignment="1">
      <alignment vertical="center" wrapText="1"/>
    </xf>
    <xf numFmtId="0" fontId="10" fillId="2" borderId="6" xfId="0" applyFont="1" applyFill="1" applyBorder="1" applyAlignment="1">
      <alignment vertical="center" wrapText="1"/>
    </xf>
    <xf numFmtId="0" fontId="9" fillId="2" borderId="0" xfId="0" applyFont="1" applyFill="1" applyAlignment="1">
      <alignment vertical="center"/>
    </xf>
    <xf numFmtId="0" fontId="9" fillId="2" borderId="0" xfId="0" applyFont="1" applyFill="1" applyAlignment="1">
      <alignment horizontal="left" vertical="center"/>
    </xf>
    <xf numFmtId="3" fontId="3" fillId="3" borderId="1" xfId="0" applyNumberFormat="1" applyFont="1" applyFill="1" applyBorder="1" applyAlignment="1">
      <alignment horizontal="center" vertical="center"/>
    </xf>
    <xf numFmtId="2" fontId="3" fillId="3" borderId="1" xfId="0" applyNumberFormat="1" applyFont="1" applyFill="1" applyBorder="1" applyAlignment="1">
      <alignment horizontal="center" vertical="center"/>
    </xf>
    <xf numFmtId="2" fontId="3" fillId="3" borderId="1" xfId="0" applyNumberFormat="1" applyFont="1" applyFill="1" applyBorder="1" applyAlignment="1">
      <alignment horizontal="center" vertical="center" wrapText="1"/>
    </xf>
    <xf numFmtId="2" fontId="2" fillId="0" borderId="0" xfId="0" applyNumberFormat="1" applyFont="1" applyFill="1" applyAlignment="1">
      <alignment horizontal="center" vertical="center"/>
    </xf>
    <xf numFmtId="0" fontId="3" fillId="0" borderId="0" xfId="0" applyFont="1" applyFill="1"/>
    <xf numFmtId="2" fontId="7" fillId="0" borderId="0" xfId="0" applyNumberFormat="1" applyFont="1" applyFill="1" applyAlignment="1">
      <alignment horizontal="center" vertical="center"/>
    </xf>
    <xf numFmtId="0" fontId="2"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3" fontId="3" fillId="0" borderId="1" xfId="0" applyNumberFormat="1" applyFont="1" applyFill="1" applyBorder="1" applyAlignment="1">
      <alignment horizontal="right" vertical="center" wrapText="1"/>
    </xf>
    <xf numFmtId="3" fontId="3" fillId="0" borderId="1" xfId="0" applyNumberFormat="1" applyFont="1" applyFill="1" applyBorder="1" applyAlignment="1">
      <alignment horizontal="right" vertical="center"/>
    </xf>
    <xf numFmtId="0" fontId="19" fillId="0" borderId="1" xfId="0" applyFont="1" applyFill="1" applyBorder="1" applyAlignment="1">
      <alignment horizontal="right" vertical="center" wrapText="1"/>
    </xf>
    <xf numFmtId="0" fontId="20" fillId="0" borderId="1" xfId="0" applyFont="1" applyFill="1" applyBorder="1" applyAlignment="1">
      <alignment horizontal="left" vertical="center" wrapText="1"/>
    </xf>
    <xf numFmtId="3" fontId="2" fillId="0" borderId="1" xfId="0" applyNumberFormat="1" applyFont="1" applyFill="1" applyBorder="1"/>
    <xf numFmtId="2" fontId="2" fillId="0" borderId="1" xfId="0" applyNumberFormat="1" applyFont="1" applyFill="1" applyBorder="1" applyAlignment="1">
      <alignment horizontal="center" vertical="center"/>
    </xf>
    <xf numFmtId="0" fontId="3" fillId="0" borderId="0" xfId="0" applyFont="1" applyFill="1" applyAlignment="1">
      <alignment horizontal="center"/>
    </xf>
    <xf numFmtId="0" fontId="3" fillId="0" borderId="0" xfId="0" applyFont="1" applyFill="1" applyAlignment="1">
      <alignment horizontal="center" vertical="center"/>
    </xf>
    <xf numFmtId="2" fontId="3" fillId="0" borderId="0" xfId="0" applyNumberFormat="1" applyFont="1" applyFill="1" applyAlignment="1">
      <alignment horizontal="center" vertical="center"/>
    </xf>
    <xf numFmtId="0" fontId="3" fillId="0" borderId="1" xfId="0" applyFont="1" applyFill="1" applyBorder="1" applyAlignment="1">
      <alignment horizontal="center"/>
    </xf>
    <xf numFmtId="0" fontId="3" fillId="3" borderId="1" xfId="0" applyFont="1" applyFill="1" applyBorder="1" applyAlignment="1">
      <alignment horizontal="center"/>
    </xf>
    <xf numFmtId="3" fontId="10" fillId="2" borderId="1" xfId="0" applyNumberFormat="1" applyFont="1" applyFill="1" applyBorder="1" applyAlignment="1">
      <alignment horizontal="center" vertical="center" wrapText="1"/>
    </xf>
    <xf numFmtId="37" fontId="4" fillId="2" borderId="0" xfId="0" applyNumberFormat="1" applyFont="1" applyFill="1"/>
    <xf numFmtId="2" fontId="2" fillId="0" borderId="7" xfId="0" applyNumberFormat="1" applyFont="1" applyFill="1" applyBorder="1" applyAlignment="1">
      <alignment horizontal="center" vertical="center" wrapText="1"/>
    </xf>
    <xf numFmtId="2" fontId="2" fillId="0" borderId="8" xfId="0" applyNumberFormat="1" applyFont="1" applyFill="1" applyBorder="1" applyAlignment="1">
      <alignment horizontal="center" vertical="center" wrapText="1"/>
    </xf>
    <xf numFmtId="2" fontId="2" fillId="0" borderId="12" xfId="0" applyNumberFormat="1" applyFont="1" applyFill="1" applyBorder="1" applyAlignment="1">
      <alignment horizontal="center" vertical="center" wrapText="1"/>
    </xf>
    <xf numFmtId="2" fontId="2" fillId="0" borderId="9" xfId="0" applyNumberFormat="1" applyFont="1" applyFill="1" applyBorder="1" applyAlignment="1">
      <alignment horizontal="center" vertical="center" wrapText="1"/>
    </xf>
    <xf numFmtId="0" fontId="2" fillId="0" borderId="0" xfId="0" applyFont="1" applyFill="1" applyAlignment="1">
      <alignment horizontal="center"/>
    </xf>
    <xf numFmtId="0" fontId="7" fillId="0" borderId="0" xfId="0" applyFont="1" applyFill="1" applyAlignment="1">
      <alignment horizontal="center"/>
    </xf>
    <xf numFmtId="0" fontId="2" fillId="0" borderId="1" xfId="0" applyFont="1" applyFill="1" applyBorder="1" applyAlignment="1">
      <alignment horizontal="center" vertical="center" wrapText="1"/>
    </xf>
    <xf numFmtId="0" fontId="2" fillId="2" borderId="0" xfId="0" applyFont="1" applyFill="1" applyAlignment="1">
      <alignment horizontal="center"/>
    </xf>
    <xf numFmtId="0" fontId="7" fillId="2" borderId="0" xfId="0" applyFont="1" applyFill="1" applyAlignment="1">
      <alignment horizontal="center"/>
    </xf>
    <xf numFmtId="0" fontId="2" fillId="2" borderId="1" xfId="0" applyFont="1" applyFill="1" applyBorder="1" applyAlignment="1">
      <alignment horizontal="center" vertical="center" wrapText="1"/>
    </xf>
    <xf numFmtId="0" fontId="25" fillId="2" borderId="1" xfId="0" applyFont="1" applyFill="1" applyBorder="1" applyAlignment="1">
      <alignment horizontal="right" vertical="center" wrapText="1"/>
    </xf>
    <xf numFmtId="3" fontId="25" fillId="2" borderId="1" xfId="0" applyNumberFormat="1" applyFont="1" applyFill="1" applyBorder="1" applyAlignment="1">
      <alignment horizontal="right" vertical="center" wrapText="1"/>
    </xf>
    <xf numFmtId="0" fontId="25" fillId="2"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0" xfId="0" applyFont="1" applyFill="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xf numFmtId="0" fontId="5" fillId="2" borderId="8" xfId="0" applyFont="1" applyFill="1" applyBorder="1" applyAlignment="1">
      <alignment horizontal="center" vertical="center"/>
    </xf>
    <xf numFmtId="0" fontId="5" fillId="2" borderId="9" xfId="0" applyFont="1" applyFill="1" applyBorder="1"/>
    <xf numFmtId="0" fontId="5" fillId="2" borderId="2" xfId="0" applyFont="1" applyFill="1" applyBorder="1" applyAlignment="1">
      <alignment horizontal="center" vertical="center"/>
    </xf>
    <xf numFmtId="0" fontId="5" fillId="2" borderId="3" xfId="0" applyFont="1" applyFill="1" applyBorder="1"/>
    <xf numFmtId="0" fontId="26" fillId="2" borderId="1" xfId="0" applyFont="1" applyFill="1" applyBorder="1" applyAlignment="1">
      <alignment horizontal="center" vertical="center"/>
    </xf>
    <xf numFmtId="0" fontId="26" fillId="2" borderId="1" xfId="0" applyFont="1" applyFill="1" applyBorder="1"/>
    <xf numFmtId="0" fontId="2" fillId="2" borderId="1" xfId="0" applyFont="1" applyFill="1" applyBorder="1" applyAlignment="1">
      <alignment horizontal="center" vertical="center"/>
    </xf>
    <xf numFmtId="0" fontId="2" fillId="2" borderId="1" xfId="0" applyFont="1" applyFill="1" applyBorder="1"/>
    <xf numFmtId="0" fontId="2" fillId="2" borderId="1" xfId="0" applyFont="1" applyFill="1" applyBorder="1" applyAlignment="1">
      <alignment horizontal="center"/>
    </xf>
    <xf numFmtId="0" fontId="10" fillId="2" borderId="0" xfId="0" applyFont="1" applyFill="1" applyAlignment="1">
      <alignment horizontal="center" vertical="center"/>
    </xf>
    <xf numFmtId="0" fontId="10" fillId="2" borderId="4"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1" xfId="0" applyFont="1" applyFill="1" applyBorder="1" applyAlignment="1">
      <alignment horizontal="justify" vertical="center" wrapText="1"/>
    </xf>
    <xf numFmtId="0" fontId="10" fillId="2" borderId="2" xfId="0" applyFont="1" applyFill="1" applyBorder="1" applyAlignment="1">
      <alignment horizontal="justify" vertical="center" wrapText="1"/>
    </xf>
    <xf numFmtId="0" fontId="10"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0" fontId="10" fillId="2" borderId="0" xfId="0" applyFont="1" applyFill="1" applyAlignment="1">
      <alignment horizontal="center"/>
    </xf>
    <xf numFmtId="0" fontId="11" fillId="2" borderId="0" xfId="0" applyFont="1" applyFill="1" applyAlignment="1">
      <alignment horizontal="center"/>
    </xf>
    <xf numFmtId="3" fontId="10" fillId="2" borderId="1" xfId="0" applyNumberFormat="1"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1" xfId="0" applyFont="1" applyFill="1" applyBorder="1" applyAlignment="1">
      <alignment horizontal="center" vertical="center"/>
    </xf>
    <xf numFmtId="0" fontId="8" fillId="2" borderId="7" xfId="0" applyFont="1" applyFill="1" applyBorder="1" applyAlignment="1">
      <alignment horizontal="center" vertical="center" wrapText="1"/>
    </xf>
    <xf numFmtId="0" fontId="8" fillId="2" borderId="8" xfId="0" applyFont="1" applyFill="1" applyBorder="1" applyAlignment="1">
      <alignment horizontal="center" vertical="center"/>
    </xf>
    <xf numFmtId="0" fontId="8" fillId="2" borderId="1"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0" xfId="0" applyFont="1" applyFill="1" applyAlignment="1">
      <alignment horizontal="center" vertical="center"/>
    </xf>
    <xf numFmtId="0" fontId="16" fillId="2" borderId="0" xfId="0" applyFont="1" applyFill="1" applyAlignment="1">
      <alignment horizontal="left" vertical="center"/>
    </xf>
    <xf numFmtId="0" fontId="18" fillId="2" borderId="1" xfId="0" applyFont="1" applyFill="1" applyBorder="1" applyAlignment="1">
      <alignment horizontal="center" vertical="center" wrapText="1"/>
    </xf>
    <xf numFmtId="0" fontId="18" fillId="2" borderId="1" xfId="0" applyFont="1" applyFill="1" applyBorder="1" applyAlignment="1">
      <alignment horizontal="justify" vertical="center" wrapText="1"/>
    </xf>
    <xf numFmtId="0" fontId="9" fillId="2" borderId="4" xfId="0" applyFont="1" applyFill="1" applyBorder="1" applyAlignment="1">
      <alignment horizontal="left" vertical="center" wrapText="1"/>
    </xf>
    <xf numFmtId="0" fontId="9" fillId="2" borderId="5" xfId="0" applyFont="1" applyFill="1" applyBorder="1" applyAlignment="1">
      <alignment horizontal="left" vertical="center" wrapText="1"/>
    </xf>
    <xf numFmtId="0" fontId="9" fillId="2" borderId="6" xfId="0" applyFont="1" applyFill="1" applyBorder="1" applyAlignment="1">
      <alignment horizontal="left" vertical="center" wrapText="1"/>
    </xf>
    <xf numFmtId="0" fontId="9" fillId="2" borderId="4" xfId="0" applyFont="1" applyFill="1" applyBorder="1" applyAlignment="1">
      <alignment vertical="center" wrapText="1"/>
    </xf>
    <xf numFmtId="0" fontId="9" fillId="2" borderId="5" xfId="0" applyFont="1" applyFill="1" applyBorder="1" applyAlignment="1">
      <alignment vertical="center" wrapText="1"/>
    </xf>
    <xf numFmtId="0" fontId="9" fillId="2" borderId="6" xfId="0" applyFont="1" applyFill="1" applyBorder="1" applyAlignment="1">
      <alignment vertical="center" wrapText="1"/>
    </xf>
    <xf numFmtId="0" fontId="9" fillId="2" borderId="1"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8" fillId="2" borderId="0" xfId="0" applyFont="1" applyFill="1" applyAlignment="1">
      <alignment horizontal="center" vertical="center"/>
    </xf>
    <xf numFmtId="0" fontId="12" fillId="2" borderId="0" xfId="0" applyFont="1" applyFill="1" applyAlignment="1">
      <alignment horizontal="center" vertical="center"/>
    </xf>
    <xf numFmtId="0" fontId="10" fillId="2" borderId="3" xfId="0" applyFont="1" applyFill="1" applyBorder="1" applyAlignment="1">
      <alignment horizontal="center" vertical="center" wrapText="1"/>
    </xf>
    <xf numFmtId="0" fontId="9" fillId="2" borderId="1" xfId="0" applyFont="1" applyFill="1" applyBorder="1" applyAlignment="1">
      <alignment vertical="center" wrapText="1"/>
    </xf>
    <xf numFmtId="0" fontId="10" fillId="2" borderId="7"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15"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10" fillId="2" borderId="4" xfId="0" applyFont="1" applyFill="1" applyBorder="1" applyAlignment="1">
      <alignment vertical="center" wrapText="1"/>
    </xf>
    <xf numFmtId="0" fontId="10" fillId="2" borderId="5" xfId="0" applyFont="1" applyFill="1" applyBorder="1" applyAlignment="1">
      <alignment vertical="center" wrapText="1"/>
    </xf>
    <xf numFmtId="0" fontId="10" fillId="2" borderId="6" xfId="0" applyFont="1" applyFill="1" applyBorder="1" applyAlignment="1">
      <alignment vertical="center" wrapText="1"/>
    </xf>
    <xf numFmtId="0" fontId="9" fillId="2" borderId="0" xfId="0" applyFont="1" applyFill="1" applyAlignment="1">
      <alignment vertical="center"/>
    </xf>
    <xf numFmtId="0" fontId="9" fillId="2" borderId="0" xfId="0" applyFont="1" applyFill="1" applyAlignment="1">
      <alignment horizontal="left" vertical="center"/>
    </xf>
    <xf numFmtId="0" fontId="9" fillId="2" borderId="1" xfId="0" applyFont="1" applyFill="1" applyBorder="1" applyAlignment="1">
      <alignment horizontal="left"/>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0" xfId="0" applyFont="1" applyFill="1" applyAlignment="1">
      <alignment horizontal="center"/>
    </xf>
    <xf numFmtId="0" fontId="12" fillId="2" borderId="0" xfId="0" applyFont="1" applyFill="1" applyAlignment="1">
      <alignment horizontal="center"/>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cellXfs>
  <cellStyles count="3">
    <cellStyle name="Comma" xfId="1" builtinId="3"/>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905435</xdr:colOff>
      <xdr:row>3</xdr:row>
      <xdr:rowOff>8964</xdr:rowOff>
    </xdr:from>
    <xdr:to>
      <xdr:col>4</xdr:col>
      <xdr:colOff>116541</xdr:colOff>
      <xdr:row>3</xdr:row>
      <xdr:rowOff>8964</xdr:rowOff>
    </xdr:to>
    <xdr:cxnSp macro="">
      <xdr:nvCxnSpPr>
        <xdr:cNvPr id="3" name="Straight Connector 2">
          <a:extLst>
            <a:ext uri="{FF2B5EF4-FFF2-40B4-BE49-F238E27FC236}">
              <a16:creationId xmlns:a16="http://schemas.microsoft.com/office/drawing/2014/main" xmlns="" id="{47EB825C-9EA5-4011-7722-F2C30EBD3C6B}"/>
            </a:ext>
          </a:extLst>
        </xdr:cNvPr>
        <xdr:cNvCxnSpPr/>
      </xdr:nvCxnSpPr>
      <xdr:spPr>
        <a:xfrm>
          <a:off x="2985247" y="600635"/>
          <a:ext cx="123712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591671</xdr:colOff>
      <xdr:row>3</xdr:row>
      <xdr:rowOff>8965</xdr:rowOff>
    </xdr:from>
    <xdr:to>
      <xdr:col>11</xdr:col>
      <xdr:colOff>71719</xdr:colOff>
      <xdr:row>3</xdr:row>
      <xdr:rowOff>8965</xdr:rowOff>
    </xdr:to>
    <xdr:cxnSp macro="">
      <xdr:nvCxnSpPr>
        <xdr:cNvPr id="3" name="Straight Connector 2">
          <a:extLst>
            <a:ext uri="{FF2B5EF4-FFF2-40B4-BE49-F238E27FC236}">
              <a16:creationId xmlns:a16="http://schemas.microsoft.com/office/drawing/2014/main" xmlns="" id="{17793129-10DE-E4D8-22B2-29573380C11F}"/>
            </a:ext>
          </a:extLst>
        </xdr:cNvPr>
        <xdr:cNvCxnSpPr/>
      </xdr:nvCxnSpPr>
      <xdr:spPr>
        <a:xfrm>
          <a:off x="5307106" y="582706"/>
          <a:ext cx="115644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30480</xdr:colOff>
      <xdr:row>3</xdr:row>
      <xdr:rowOff>22860</xdr:rowOff>
    </xdr:from>
    <xdr:to>
      <xdr:col>3</xdr:col>
      <xdr:colOff>68580</xdr:colOff>
      <xdr:row>3</xdr:row>
      <xdr:rowOff>22860</xdr:rowOff>
    </xdr:to>
    <xdr:cxnSp macro="">
      <xdr:nvCxnSpPr>
        <xdr:cNvPr id="3" name="Straight Connector 2">
          <a:extLst>
            <a:ext uri="{FF2B5EF4-FFF2-40B4-BE49-F238E27FC236}">
              <a16:creationId xmlns:a16="http://schemas.microsoft.com/office/drawing/2014/main" xmlns="" id="{A8C30FF9-A49C-20AF-2CB7-3EEA2628227B}"/>
            </a:ext>
          </a:extLst>
        </xdr:cNvPr>
        <xdr:cNvCxnSpPr/>
      </xdr:nvCxnSpPr>
      <xdr:spPr>
        <a:xfrm>
          <a:off x="2468880" y="594360"/>
          <a:ext cx="105156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1353671</xdr:colOff>
      <xdr:row>3</xdr:row>
      <xdr:rowOff>8965</xdr:rowOff>
    </xdr:from>
    <xdr:to>
      <xdr:col>6</xdr:col>
      <xdr:colOff>717176</xdr:colOff>
      <xdr:row>3</xdr:row>
      <xdr:rowOff>8965</xdr:rowOff>
    </xdr:to>
    <xdr:cxnSp macro="">
      <xdr:nvCxnSpPr>
        <xdr:cNvPr id="3" name="Straight Connector 2">
          <a:extLst>
            <a:ext uri="{FF2B5EF4-FFF2-40B4-BE49-F238E27FC236}">
              <a16:creationId xmlns:a16="http://schemas.microsoft.com/office/drawing/2014/main" xmlns="" id="{3963380F-35DB-6643-CCCF-E11CE1689D29}"/>
            </a:ext>
          </a:extLst>
        </xdr:cNvPr>
        <xdr:cNvCxnSpPr/>
      </xdr:nvCxnSpPr>
      <xdr:spPr>
        <a:xfrm>
          <a:off x="4661647" y="627530"/>
          <a:ext cx="1129553" cy="0"/>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340659</xdr:colOff>
      <xdr:row>3</xdr:row>
      <xdr:rowOff>53788</xdr:rowOff>
    </xdr:from>
    <xdr:to>
      <xdr:col>6</xdr:col>
      <xdr:colOff>869577</xdr:colOff>
      <xdr:row>3</xdr:row>
      <xdr:rowOff>53788</xdr:rowOff>
    </xdr:to>
    <xdr:cxnSp macro="">
      <xdr:nvCxnSpPr>
        <xdr:cNvPr id="3" name="Straight Connector 2">
          <a:extLst>
            <a:ext uri="{FF2B5EF4-FFF2-40B4-BE49-F238E27FC236}">
              <a16:creationId xmlns:a16="http://schemas.microsoft.com/office/drawing/2014/main" xmlns="" id="{349B510A-E20D-370A-8705-2C58D11DE936}"/>
            </a:ext>
          </a:extLst>
        </xdr:cNvPr>
        <xdr:cNvCxnSpPr/>
      </xdr:nvCxnSpPr>
      <xdr:spPr>
        <a:xfrm>
          <a:off x="4159624" y="699247"/>
          <a:ext cx="118334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670560</xdr:colOff>
      <xdr:row>3</xdr:row>
      <xdr:rowOff>22860</xdr:rowOff>
    </xdr:from>
    <xdr:to>
      <xdr:col>6</xdr:col>
      <xdr:colOff>213360</xdr:colOff>
      <xdr:row>3</xdr:row>
      <xdr:rowOff>22860</xdr:rowOff>
    </xdr:to>
    <xdr:cxnSp macro="">
      <xdr:nvCxnSpPr>
        <xdr:cNvPr id="3" name="Straight Connector 2">
          <a:extLst>
            <a:ext uri="{FF2B5EF4-FFF2-40B4-BE49-F238E27FC236}">
              <a16:creationId xmlns:a16="http://schemas.microsoft.com/office/drawing/2014/main" xmlns="" id="{D05B3DCB-1372-5BCD-DCD3-3DFD76C7E719}"/>
            </a:ext>
          </a:extLst>
        </xdr:cNvPr>
        <xdr:cNvCxnSpPr/>
      </xdr:nvCxnSpPr>
      <xdr:spPr>
        <a:xfrm>
          <a:off x="4853940" y="609600"/>
          <a:ext cx="118872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J101"/>
  <sheetViews>
    <sheetView topLeftCell="A5" zoomScale="85" zoomScaleNormal="85" workbookViewId="0">
      <pane ySplit="1650" topLeftCell="A79" activePane="bottomLeft"/>
      <selection activeCell="H5" sqref="H1:K1048576"/>
      <selection pane="bottomLeft" activeCell="O86" sqref="O86"/>
    </sheetView>
  </sheetViews>
  <sheetFormatPr defaultColWidth="8.7109375" defaultRowHeight="15.75" x14ac:dyDescent="0.25"/>
  <cols>
    <col min="1" max="1" width="4.5703125" style="200" customWidth="1"/>
    <col min="2" max="2" width="25.7109375" style="189" customWidth="1"/>
    <col min="3" max="3" width="16.7109375" style="189" customWidth="1"/>
    <col min="4" max="4" width="12.7109375" style="189" customWidth="1"/>
    <col min="5" max="7" width="8.7109375" style="189"/>
    <col min="8" max="8" width="10.7109375" style="201" customWidth="1"/>
    <col min="9" max="9" width="17" style="202" customWidth="1"/>
    <col min="10" max="10" width="15.140625" style="200" customWidth="1"/>
    <col min="11" max="11" width="11.28515625" style="189" customWidth="1"/>
    <col min="12" max="16384" width="8.7109375" style="189"/>
  </cols>
  <sheetData>
    <row r="1" spans="1:10" x14ac:dyDescent="0.25">
      <c r="A1" s="211" t="s">
        <v>919</v>
      </c>
      <c r="B1" s="211"/>
      <c r="C1" s="211"/>
      <c r="D1" s="211"/>
      <c r="E1" s="211"/>
      <c r="F1" s="211"/>
      <c r="G1" s="211"/>
      <c r="H1" s="211"/>
      <c r="I1" s="188"/>
    </row>
    <row r="2" spans="1:10" x14ac:dyDescent="0.25">
      <c r="A2" s="211" t="s">
        <v>96</v>
      </c>
      <c r="B2" s="211"/>
      <c r="C2" s="211"/>
      <c r="D2" s="211"/>
      <c r="E2" s="211"/>
      <c r="F2" s="211"/>
      <c r="G2" s="211"/>
      <c r="H2" s="211"/>
      <c r="I2" s="188"/>
    </row>
    <row r="3" spans="1:10" x14ac:dyDescent="0.25">
      <c r="A3" s="212" t="str">
        <f>'So tan dan (pl6)'!A3:I3</f>
        <v>(Kèm theo Phương án ứng phó với thiên tai theo cấp độ rủi ro trên địa bàn thành phố năm 2025)</v>
      </c>
      <c r="B3" s="212"/>
      <c r="C3" s="212"/>
      <c r="D3" s="212"/>
      <c r="E3" s="212"/>
      <c r="F3" s="212"/>
      <c r="G3" s="212"/>
      <c r="H3" s="212"/>
      <c r="I3" s="190"/>
    </row>
    <row r="5" spans="1:10" ht="45.75" customHeight="1" x14ac:dyDescent="0.25">
      <c r="A5" s="213" t="s">
        <v>0</v>
      </c>
      <c r="B5" s="213" t="s">
        <v>67</v>
      </c>
      <c r="C5" s="213" t="s">
        <v>936</v>
      </c>
      <c r="D5" s="213" t="s">
        <v>68</v>
      </c>
      <c r="E5" s="213" t="s">
        <v>97</v>
      </c>
      <c r="F5" s="213"/>
      <c r="G5" s="213"/>
      <c r="H5" s="213" t="s">
        <v>69</v>
      </c>
      <c r="I5" s="207" t="s">
        <v>1568</v>
      </c>
      <c r="J5" s="208"/>
    </row>
    <row r="6" spans="1:10" ht="37.15" customHeight="1" x14ac:dyDescent="0.25">
      <c r="A6" s="213"/>
      <c r="B6" s="213"/>
      <c r="C6" s="213"/>
      <c r="D6" s="213"/>
      <c r="E6" s="191" t="s">
        <v>70</v>
      </c>
      <c r="F6" s="191" t="s">
        <v>71</v>
      </c>
      <c r="G6" s="191" t="s">
        <v>72</v>
      </c>
      <c r="H6" s="213"/>
      <c r="I6" s="209"/>
      <c r="J6" s="210"/>
    </row>
    <row r="7" spans="1:10" ht="20.45" customHeight="1" x14ac:dyDescent="0.25">
      <c r="A7" s="192">
        <v>1</v>
      </c>
      <c r="B7" s="193" t="s">
        <v>1265</v>
      </c>
      <c r="C7" s="194">
        <v>127</v>
      </c>
      <c r="D7" s="194">
        <v>32</v>
      </c>
      <c r="E7" s="194">
        <v>19</v>
      </c>
      <c r="F7" s="194">
        <v>112</v>
      </c>
      <c r="G7" s="194">
        <v>283</v>
      </c>
      <c r="H7" s="195"/>
      <c r="I7" s="186" t="s">
        <v>1573</v>
      </c>
      <c r="J7" s="204" t="s">
        <v>1589</v>
      </c>
    </row>
    <row r="8" spans="1:10" ht="20.45" customHeight="1" x14ac:dyDescent="0.25">
      <c r="A8" s="192">
        <v>2</v>
      </c>
      <c r="B8" s="193" t="s">
        <v>1266</v>
      </c>
      <c r="C8" s="194">
        <v>78</v>
      </c>
      <c r="D8" s="194">
        <v>45</v>
      </c>
      <c r="E8" s="194">
        <v>20</v>
      </c>
      <c r="F8" s="194">
        <v>71</v>
      </c>
      <c r="G8" s="194">
        <v>126</v>
      </c>
      <c r="H8" s="195">
        <v>404</v>
      </c>
      <c r="I8" s="186" t="s">
        <v>1565</v>
      </c>
      <c r="J8" s="204" t="s">
        <v>1572</v>
      </c>
    </row>
    <row r="9" spans="1:10" ht="20.45" customHeight="1" x14ac:dyDescent="0.25">
      <c r="A9" s="192">
        <v>3</v>
      </c>
      <c r="B9" s="193" t="s">
        <v>1267</v>
      </c>
      <c r="C9" s="194">
        <v>19</v>
      </c>
      <c r="D9" s="194">
        <v>79</v>
      </c>
      <c r="E9" s="194">
        <v>28</v>
      </c>
      <c r="F9" s="194">
        <v>43</v>
      </c>
      <c r="G9" s="194">
        <v>497</v>
      </c>
      <c r="H9" s="195">
        <v>1061</v>
      </c>
      <c r="I9" s="186" t="s">
        <v>1565</v>
      </c>
      <c r="J9" s="185" t="s">
        <v>1564</v>
      </c>
    </row>
    <row r="10" spans="1:10" ht="20.45" customHeight="1" x14ac:dyDescent="0.25">
      <c r="A10" s="192">
        <v>4</v>
      </c>
      <c r="B10" s="193" t="s">
        <v>1268</v>
      </c>
      <c r="C10" s="194">
        <v>17</v>
      </c>
      <c r="D10" s="194"/>
      <c r="E10" s="194">
        <v>28</v>
      </c>
      <c r="F10" s="194">
        <v>95</v>
      </c>
      <c r="G10" s="194">
        <v>84</v>
      </c>
      <c r="H10" s="195">
        <v>20</v>
      </c>
      <c r="I10" s="186" t="s">
        <v>1570</v>
      </c>
      <c r="J10" s="204" t="s">
        <v>1546</v>
      </c>
    </row>
    <row r="11" spans="1:10" ht="20.45" customHeight="1" x14ac:dyDescent="0.25">
      <c r="A11" s="192" t="s">
        <v>1565</v>
      </c>
      <c r="B11" s="193" t="s">
        <v>1269</v>
      </c>
      <c r="C11" s="194">
        <v>64</v>
      </c>
      <c r="D11" s="194">
        <v>22</v>
      </c>
      <c r="E11" s="194">
        <v>12</v>
      </c>
      <c r="F11" s="194">
        <v>27</v>
      </c>
      <c r="G11" s="194">
        <v>157</v>
      </c>
      <c r="H11" s="195"/>
      <c r="I11" s="186" t="s">
        <v>1576</v>
      </c>
      <c r="J11" s="204"/>
    </row>
    <row r="12" spans="1:10" ht="20.45" customHeight="1" x14ac:dyDescent="0.25">
      <c r="A12" s="192">
        <v>6</v>
      </c>
      <c r="B12" s="193" t="s">
        <v>1270</v>
      </c>
      <c r="C12" s="196">
        <v>20</v>
      </c>
      <c r="D12" s="196"/>
      <c r="E12" s="196">
        <v>70</v>
      </c>
      <c r="F12" s="196">
        <v>20</v>
      </c>
      <c r="G12" s="196">
        <v>30</v>
      </c>
      <c r="H12" s="196">
        <v>60</v>
      </c>
      <c r="I12" s="186" t="s">
        <v>1565</v>
      </c>
      <c r="J12" s="204" t="s">
        <v>1574</v>
      </c>
    </row>
    <row r="13" spans="1:10" ht="20.45" customHeight="1" x14ac:dyDescent="0.25">
      <c r="A13" s="192">
        <v>7</v>
      </c>
      <c r="B13" s="193" t="s">
        <v>1271</v>
      </c>
      <c r="C13" s="194">
        <v>191</v>
      </c>
      <c r="D13" s="194">
        <v>97</v>
      </c>
      <c r="E13" s="194">
        <v>72</v>
      </c>
      <c r="F13" s="194">
        <v>80</v>
      </c>
      <c r="G13" s="194">
        <v>153</v>
      </c>
      <c r="H13" s="195">
        <v>720</v>
      </c>
      <c r="I13" s="186" t="s">
        <v>1565</v>
      </c>
      <c r="J13" s="204" t="s">
        <v>1566</v>
      </c>
    </row>
    <row r="14" spans="1:10" ht="20.45" customHeight="1" x14ac:dyDescent="0.25">
      <c r="A14" s="192">
        <v>8</v>
      </c>
      <c r="B14" s="193" t="s">
        <v>1272</v>
      </c>
      <c r="C14" s="196">
        <v>262</v>
      </c>
      <c r="D14" s="196">
        <v>5</v>
      </c>
      <c r="E14" s="196">
        <v>28</v>
      </c>
      <c r="F14" s="196">
        <v>32</v>
      </c>
      <c r="G14" s="196">
        <v>394</v>
      </c>
      <c r="H14" s="196">
        <v>557</v>
      </c>
      <c r="I14" s="186" t="s">
        <v>1565</v>
      </c>
      <c r="J14" s="204" t="s">
        <v>1575</v>
      </c>
    </row>
    <row r="15" spans="1:10" ht="20.45" customHeight="1" x14ac:dyDescent="0.25">
      <c r="A15" s="192">
        <v>9</v>
      </c>
      <c r="B15" s="193" t="s">
        <v>1273</v>
      </c>
      <c r="C15" s="196">
        <v>70</v>
      </c>
      <c r="D15" s="196">
        <v>20</v>
      </c>
      <c r="E15" s="196">
        <v>21</v>
      </c>
      <c r="F15" s="196">
        <v>21</v>
      </c>
      <c r="G15" s="196">
        <v>452</v>
      </c>
      <c r="H15" s="196"/>
      <c r="I15" s="186" t="s">
        <v>1576</v>
      </c>
      <c r="J15" s="204"/>
    </row>
    <row r="16" spans="1:10" ht="20.45" customHeight="1" x14ac:dyDescent="0.25">
      <c r="A16" s="192">
        <v>10</v>
      </c>
      <c r="B16" s="193" t="s">
        <v>1274</v>
      </c>
      <c r="C16" s="196">
        <v>90</v>
      </c>
      <c r="D16" s="196">
        <v>10</v>
      </c>
      <c r="E16" s="196">
        <v>13</v>
      </c>
      <c r="F16" s="196">
        <v>30</v>
      </c>
      <c r="G16" s="196">
        <v>9</v>
      </c>
      <c r="H16" s="196"/>
      <c r="I16" s="186" t="s">
        <v>1576</v>
      </c>
      <c r="J16" s="204"/>
    </row>
    <row r="17" spans="1:10" ht="20.45" customHeight="1" x14ac:dyDescent="0.25">
      <c r="A17" s="192">
        <v>11</v>
      </c>
      <c r="B17" s="193" t="s">
        <v>1275</v>
      </c>
      <c r="C17" s="196">
        <v>78</v>
      </c>
      <c r="D17" s="196">
        <v>80</v>
      </c>
      <c r="E17" s="196">
        <v>32</v>
      </c>
      <c r="F17" s="196">
        <v>35</v>
      </c>
      <c r="G17" s="196">
        <v>207</v>
      </c>
      <c r="H17" s="196">
        <v>650</v>
      </c>
      <c r="I17" s="186" t="s">
        <v>1565</v>
      </c>
      <c r="J17" s="204"/>
    </row>
    <row r="18" spans="1:10" ht="20.45" customHeight="1" x14ac:dyDescent="0.25">
      <c r="A18" s="192">
        <v>12</v>
      </c>
      <c r="B18" s="193" t="s">
        <v>1276</v>
      </c>
      <c r="C18" s="194">
        <v>180</v>
      </c>
      <c r="D18" s="194">
        <v>30</v>
      </c>
      <c r="E18" s="194">
        <v>52</v>
      </c>
      <c r="F18" s="194">
        <v>63</v>
      </c>
      <c r="G18" s="194">
        <v>487</v>
      </c>
      <c r="H18" s="195">
        <v>378</v>
      </c>
      <c r="I18" s="186" t="s">
        <v>1577</v>
      </c>
      <c r="J18" s="204"/>
    </row>
    <row r="19" spans="1:10" ht="20.45" customHeight="1" x14ac:dyDescent="0.25">
      <c r="A19" s="192">
        <v>13</v>
      </c>
      <c r="B19" s="193" t="s">
        <v>1277</v>
      </c>
      <c r="C19" s="194">
        <v>62</v>
      </c>
      <c r="D19" s="194">
        <v>16</v>
      </c>
      <c r="E19" s="194">
        <v>23</v>
      </c>
      <c r="F19" s="194">
        <v>123</v>
      </c>
      <c r="G19" s="194">
        <v>189</v>
      </c>
      <c r="H19" s="194">
        <v>80</v>
      </c>
      <c r="I19" s="186" t="s">
        <v>1569</v>
      </c>
      <c r="J19" s="204" t="s">
        <v>1590</v>
      </c>
    </row>
    <row r="20" spans="1:10" ht="20.45" customHeight="1" x14ac:dyDescent="0.25">
      <c r="A20" s="192">
        <v>14</v>
      </c>
      <c r="B20" s="193" t="s">
        <v>1278</v>
      </c>
      <c r="C20" s="194">
        <v>64</v>
      </c>
      <c r="D20" s="194">
        <v>80</v>
      </c>
      <c r="E20" s="194">
        <v>8</v>
      </c>
      <c r="F20" s="194">
        <v>86</v>
      </c>
      <c r="G20" s="194">
        <v>157</v>
      </c>
      <c r="H20" s="194">
        <v>155</v>
      </c>
      <c r="I20" s="187" t="s">
        <v>1571</v>
      </c>
      <c r="J20" s="204" t="s">
        <v>1579</v>
      </c>
    </row>
    <row r="21" spans="1:10" ht="20.45" customHeight="1" x14ac:dyDescent="0.25">
      <c r="A21" s="192">
        <v>15</v>
      </c>
      <c r="B21" s="193" t="s">
        <v>1279</v>
      </c>
      <c r="C21" s="194">
        <v>73</v>
      </c>
      <c r="D21" s="194">
        <v>94</v>
      </c>
      <c r="E21" s="194">
        <v>7</v>
      </c>
      <c r="F21" s="194">
        <v>84</v>
      </c>
      <c r="G21" s="194">
        <v>140</v>
      </c>
      <c r="H21" s="194">
        <v>60</v>
      </c>
      <c r="I21" s="187" t="s">
        <v>1571</v>
      </c>
      <c r="J21" s="204" t="s">
        <v>1579</v>
      </c>
    </row>
    <row r="22" spans="1:10" ht="20.45" customHeight="1" x14ac:dyDescent="0.25">
      <c r="A22" s="192">
        <v>16</v>
      </c>
      <c r="B22" s="193" t="s">
        <v>1280</v>
      </c>
      <c r="C22" s="194">
        <v>62</v>
      </c>
      <c r="D22" s="194">
        <v>16</v>
      </c>
      <c r="E22" s="194">
        <v>15</v>
      </c>
      <c r="F22" s="194">
        <v>47</v>
      </c>
      <c r="G22" s="194">
        <v>189</v>
      </c>
      <c r="H22" s="194">
        <v>4</v>
      </c>
      <c r="I22" s="187" t="s">
        <v>1571</v>
      </c>
      <c r="J22" s="204" t="s">
        <v>1579</v>
      </c>
    </row>
    <row r="23" spans="1:10" ht="20.45" customHeight="1" x14ac:dyDescent="0.25">
      <c r="A23" s="192">
        <v>17</v>
      </c>
      <c r="B23" s="193" t="s">
        <v>1281</v>
      </c>
      <c r="C23" s="194">
        <v>64</v>
      </c>
      <c r="D23" s="194">
        <v>80</v>
      </c>
      <c r="E23" s="194">
        <v>8</v>
      </c>
      <c r="F23" s="194">
        <v>86</v>
      </c>
      <c r="G23" s="194">
        <v>157</v>
      </c>
      <c r="H23" s="194">
        <v>11</v>
      </c>
      <c r="I23" s="187" t="s">
        <v>1571</v>
      </c>
      <c r="J23" s="204" t="s">
        <v>1580</v>
      </c>
    </row>
    <row r="24" spans="1:10" ht="20.45" customHeight="1" x14ac:dyDescent="0.25">
      <c r="A24" s="192">
        <v>18</v>
      </c>
      <c r="B24" s="193" t="s">
        <v>1282</v>
      </c>
      <c r="C24" s="194">
        <v>73</v>
      </c>
      <c r="D24" s="194">
        <v>94</v>
      </c>
      <c r="E24" s="194">
        <v>7</v>
      </c>
      <c r="F24" s="194">
        <v>84</v>
      </c>
      <c r="G24" s="194">
        <v>140</v>
      </c>
      <c r="H24" s="194">
        <v>52</v>
      </c>
      <c r="I24" s="187" t="s">
        <v>1571</v>
      </c>
      <c r="J24" s="204" t="s">
        <v>1580</v>
      </c>
    </row>
    <row r="25" spans="1:10" ht="20.45" customHeight="1" x14ac:dyDescent="0.25">
      <c r="A25" s="192">
        <v>19</v>
      </c>
      <c r="B25" s="193" t="s">
        <v>1283</v>
      </c>
      <c r="C25" s="194">
        <v>80</v>
      </c>
      <c r="D25" s="194">
        <v>60</v>
      </c>
      <c r="E25" s="194">
        <v>22</v>
      </c>
      <c r="F25" s="194">
        <v>41</v>
      </c>
      <c r="G25" s="194">
        <v>64</v>
      </c>
      <c r="H25" s="194">
        <v>10</v>
      </c>
      <c r="I25" s="187" t="s">
        <v>1571</v>
      </c>
      <c r="J25" s="204" t="s">
        <v>1580</v>
      </c>
    </row>
    <row r="26" spans="1:10" ht="20.45" customHeight="1" x14ac:dyDescent="0.25">
      <c r="A26" s="192">
        <v>20</v>
      </c>
      <c r="B26" s="193" t="s">
        <v>1284</v>
      </c>
      <c r="C26" s="194">
        <v>87</v>
      </c>
      <c r="D26" s="194">
        <v>4</v>
      </c>
      <c r="E26" s="194">
        <v>23</v>
      </c>
      <c r="F26" s="194">
        <v>31</v>
      </c>
      <c r="G26" s="194">
        <v>119</v>
      </c>
      <c r="H26" s="194">
        <v>52</v>
      </c>
      <c r="I26" s="186" t="s">
        <v>1569</v>
      </c>
      <c r="J26" s="204" t="s">
        <v>1547</v>
      </c>
    </row>
    <row r="27" spans="1:10" x14ac:dyDescent="0.25">
      <c r="A27" s="192">
        <v>64</v>
      </c>
      <c r="B27" s="193" t="s">
        <v>1285</v>
      </c>
      <c r="C27" s="194">
        <v>67</v>
      </c>
      <c r="D27" s="194">
        <v>11</v>
      </c>
      <c r="E27" s="194">
        <v>23</v>
      </c>
      <c r="F27" s="194">
        <v>28</v>
      </c>
      <c r="G27" s="194">
        <v>84</v>
      </c>
      <c r="H27" s="194">
        <v>10</v>
      </c>
      <c r="I27" s="187" t="s">
        <v>1571</v>
      </c>
      <c r="J27" s="204"/>
    </row>
    <row r="28" spans="1:10" x14ac:dyDescent="0.25">
      <c r="A28" s="192">
        <v>65</v>
      </c>
      <c r="B28" s="193" t="s">
        <v>1286</v>
      </c>
      <c r="C28" s="194">
        <v>52</v>
      </c>
      <c r="D28" s="194">
        <v>12</v>
      </c>
      <c r="E28" s="194">
        <v>3</v>
      </c>
      <c r="F28" s="194">
        <v>17</v>
      </c>
      <c r="G28" s="194">
        <v>28</v>
      </c>
      <c r="H28" s="194">
        <v>85</v>
      </c>
      <c r="I28" s="186" t="s">
        <v>1570</v>
      </c>
      <c r="J28" s="204" t="s">
        <v>1557</v>
      </c>
    </row>
    <row r="29" spans="1:10" x14ac:dyDescent="0.25">
      <c r="A29" s="192">
        <v>21</v>
      </c>
      <c r="B29" s="193" t="s">
        <v>1287</v>
      </c>
      <c r="C29" s="194">
        <v>62</v>
      </c>
      <c r="D29" s="194">
        <v>16</v>
      </c>
      <c r="E29" s="194">
        <v>23</v>
      </c>
      <c r="F29" s="194">
        <v>123</v>
      </c>
      <c r="G29" s="194">
        <v>189</v>
      </c>
      <c r="H29" s="194">
        <v>30</v>
      </c>
      <c r="I29" s="186" t="s">
        <v>1569</v>
      </c>
      <c r="J29" s="204" t="s">
        <v>1548</v>
      </c>
    </row>
    <row r="30" spans="1:10" x14ac:dyDescent="0.25">
      <c r="A30" s="192">
        <v>22</v>
      </c>
      <c r="B30" s="193" t="s">
        <v>1288</v>
      </c>
      <c r="C30" s="194">
        <v>88</v>
      </c>
      <c r="D30" s="194">
        <v>2</v>
      </c>
      <c r="E30" s="194">
        <v>40</v>
      </c>
      <c r="F30" s="194">
        <v>14</v>
      </c>
      <c r="G30" s="194">
        <v>9</v>
      </c>
      <c r="H30" s="194">
        <v>233</v>
      </c>
      <c r="I30" s="186" t="s">
        <v>1570</v>
      </c>
      <c r="J30" s="204" t="s">
        <v>1549</v>
      </c>
    </row>
    <row r="31" spans="1:10" x14ac:dyDescent="0.25">
      <c r="A31" s="192">
        <v>23</v>
      </c>
      <c r="B31" s="193" t="s">
        <v>1289</v>
      </c>
      <c r="C31" s="194">
        <v>23</v>
      </c>
      <c r="D31" s="194">
        <v>22</v>
      </c>
      <c r="E31" s="194">
        <v>14</v>
      </c>
      <c r="F31" s="194">
        <v>51</v>
      </c>
      <c r="G31" s="194">
        <v>412</v>
      </c>
      <c r="H31" s="195">
        <v>305</v>
      </c>
      <c r="I31" s="187" t="s">
        <v>1565</v>
      </c>
      <c r="J31" s="204" t="s">
        <v>1592</v>
      </c>
    </row>
    <row r="32" spans="1:10" x14ac:dyDescent="0.25">
      <c r="A32" s="192">
        <v>24</v>
      </c>
      <c r="B32" s="193" t="s">
        <v>1290</v>
      </c>
      <c r="C32" s="194">
        <v>80</v>
      </c>
      <c r="D32" s="194">
        <v>60</v>
      </c>
      <c r="E32" s="194">
        <v>22</v>
      </c>
      <c r="F32" s="194">
        <v>41</v>
      </c>
      <c r="G32" s="194">
        <v>64</v>
      </c>
      <c r="H32" s="195"/>
      <c r="I32" s="186" t="s">
        <v>1569</v>
      </c>
      <c r="J32" s="204" t="s">
        <v>1559</v>
      </c>
    </row>
    <row r="33" spans="1:10" x14ac:dyDescent="0.25">
      <c r="A33" s="192">
        <v>25</v>
      </c>
      <c r="B33" s="193" t="s">
        <v>1291</v>
      </c>
      <c r="C33" s="194">
        <v>55</v>
      </c>
      <c r="D33" s="194"/>
      <c r="E33" s="194">
        <v>224</v>
      </c>
      <c r="F33" s="194">
        <v>57</v>
      </c>
      <c r="G33" s="194">
        <v>388</v>
      </c>
      <c r="H33" s="194">
        <v>102</v>
      </c>
      <c r="I33" s="186" t="s">
        <v>1565</v>
      </c>
      <c r="J33" s="204" t="s">
        <v>1578</v>
      </c>
    </row>
    <row r="34" spans="1:10" x14ac:dyDescent="0.25">
      <c r="A34" s="192">
        <v>26</v>
      </c>
      <c r="B34" s="193" t="s">
        <v>1292</v>
      </c>
      <c r="C34" s="194">
        <v>30</v>
      </c>
      <c r="D34" s="194">
        <v>40</v>
      </c>
      <c r="E34" s="194">
        <v>111</v>
      </c>
      <c r="F34" s="194">
        <v>30</v>
      </c>
      <c r="G34" s="194">
        <v>132</v>
      </c>
      <c r="H34" s="195">
        <v>465</v>
      </c>
      <c r="I34" s="186" t="s">
        <v>1565</v>
      </c>
      <c r="J34" s="204" t="s">
        <v>1583</v>
      </c>
    </row>
    <row r="35" spans="1:10" x14ac:dyDescent="0.25">
      <c r="A35" s="192">
        <v>27</v>
      </c>
      <c r="B35" s="193" t="s">
        <v>1293</v>
      </c>
      <c r="C35" s="194">
        <v>62</v>
      </c>
      <c r="D35" s="194">
        <v>16</v>
      </c>
      <c r="E35" s="194">
        <v>23</v>
      </c>
      <c r="F35" s="194">
        <v>123</v>
      </c>
      <c r="G35" s="194">
        <v>189</v>
      </c>
      <c r="H35" s="194">
        <v>67</v>
      </c>
      <c r="I35" s="187" t="s">
        <v>1571</v>
      </c>
      <c r="J35" s="204" t="s">
        <v>1580</v>
      </c>
    </row>
    <row r="36" spans="1:10" x14ac:dyDescent="0.25">
      <c r="A36" s="192">
        <v>28</v>
      </c>
      <c r="B36" s="193" t="s">
        <v>1294</v>
      </c>
      <c r="C36" s="194">
        <v>64</v>
      </c>
      <c r="D36" s="194">
        <v>80</v>
      </c>
      <c r="E36" s="194">
        <v>8</v>
      </c>
      <c r="F36" s="194">
        <v>86</v>
      </c>
      <c r="G36" s="194">
        <v>157</v>
      </c>
      <c r="H36" s="194">
        <v>62</v>
      </c>
      <c r="I36" s="187" t="s">
        <v>1571</v>
      </c>
      <c r="J36" s="204"/>
    </row>
    <row r="37" spans="1:10" x14ac:dyDescent="0.25">
      <c r="A37" s="192">
        <v>29</v>
      </c>
      <c r="B37" s="193" t="s">
        <v>1295</v>
      </c>
      <c r="C37" s="194">
        <v>73</v>
      </c>
      <c r="D37" s="194">
        <v>94</v>
      </c>
      <c r="E37" s="194">
        <v>7</v>
      </c>
      <c r="F37" s="194">
        <v>84</v>
      </c>
      <c r="G37" s="194">
        <v>140</v>
      </c>
      <c r="H37" s="194">
        <v>64</v>
      </c>
      <c r="I37" s="187" t="s">
        <v>1571</v>
      </c>
      <c r="J37" s="204"/>
    </row>
    <row r="38" spans="1:10" x14ac:dyDescent="0.25">
      <c r="A38" s="192">
        <v>30</v>
      </c>
      <c r="B38" s="193" t="s">
        <v>1296</v>
      </c>
      <c r="C38" s="194">
        <v>22</v>
      </c>
      <c r="D38" s="194">
        <v>11</v>
      </c>
      <c r="E38" s="194">
        <v>26</v>
      </c>
      <c r="F38" s="194">
        <v>9</v>
      </c>
      <c r="G38" s="194">
        <v>45</v>
      </c>
      <c r="H38" s="194">
        <v>20</v>
      </c>
      <c r="I38" s="187" t="s">
        <v>1565</v>
      </c>
      <c r="J38" s="204" t="s">
        <v>1581</v>
      </c>
    </row>
    <row r="39" spans="1:10" x14ac:dyDescent="0.25">
      <c r="A39" s="192">
        <v>31</v>
      </c>
      <c r="B39" s="193" t="s">
        <v>1297</v>
      </c>
      <c r="C39" s="194">
        <v>87</v>
      </c>
      <c r="D39" s="194">
        <v>4</v>
      </c>
      <c r="E39" s="194">
        <v>23</v>
      </c>
      <c r="F39" s="194">
        <v>31</v>
      </c>
      <c r="G39" s="194">
        <v>119</v>
      </c>
      <c r="H39" s="194">
        <v>80</v>
      </c>
      <c r="I39" s="187" t="s">
        <v>1571</v>
      </c>
      <c r="J39" s="204" t="s">
        <v>1580</v>
      </c>
    </row>
    <row r="40" spans="1:10" x14ac:dyDescent="0.25">
      <c r="A40" s="192">
        <v>32</v>
      </c>
      <c r="B40" s="193" t="s">
        <v>1298</v>
      </c>
      <c r="C40" s="194">
        <v>23</v>
      </c>
      <c r="D40" s="194">
        <v>22</v>
      </c>
      <c r="E40" s="194">
        <v>14</v>
      </c>
      <c r="F40" s="194">
        <v>51</v>
      </c>
      <c r="G40" s="194">
        <v>412</v>
      </c>
      <c r="H40" s="194">
        <v>305</v>
      </c>
      <c r="I40" s="187" t="s">
        <v>1565</v>
      </c>
      <c r="J40" s="204" t="s">
        <v>1582</v>
      </c>
    </row>
    <row r="41" spans="1:10" x14ac:dyDescent="0.25">
      <c r="A41" s="192">
        <v>33</v>
      </c>
      <c r="B41" s="193" t="s">
        <v>1299</v>
      </c>
      <c r="C41" s="194">
        <v>70</v>
      </c>
      <c r="D41" s="194">
        <v>52</v>
      </c>
      <c r="E41" s="194">
        <v>21</v>
      </c>
      <c r="F41" s="194">
        <v>51</v>
      </c>
      <c r="G41" s="194">
        <v>452</v>
      </c>
      <c r="H41" s="194">
        <v>67</v>
      </c>
      <c r="I41" s="187" t="s">
        <v>1571</v>
      </c>
      <c r="J41" s="204" t="s">
        <v>1580</v>
      </c>
    </row>
    <row r="42" spans="1:10" x14ac:dyDescent="0.25">
      <c r="A42" s="192">
        <v>34</v>
      </c>
      <c r="B42" s="193" t="s">
        <v>1300</v>
      </c>
      <c r="C42" s="194">
        <v>90</v>
      </c>
      <c r="D42" s="194">
        <v>10</v>
      </c>
      <c r="E42" s="194">
        <v>2</v>
      </c>
      <c r="F42" s="194">
        <v>30</v>
      </c>
      <c r="G42" s="189">
        <v>9</v>
      </c>
      <c r="H42" s="194">
        <v>70</v>
      </c>
      <c r="I42" s="186" t="s">
        <v>1569</v>
      </c>
      <c r="J42" s="204" t="s">
        <v>1545</v>
      </c>
    </row>
    <row r="43" spans="1:10" x14ac:dyDescent="0.25">
      <c r="A43" s="192">
        <v>35</v>
      </c>
      <c r="B43" s="193" t="s">
        <v>1301</v>
      </c>
      <c r="C43" s="194">
        <v>70</v>
      </c>
      <c r="D43" s="194">
        <v>52</v>
      </c>
      <c r="E43" s="194">
        <v>21</v>
      </c>
      <c r="F43" s="194">
        <v>51</v>
      </c>
      <c r="G43" s="194">
        <v>452</v>
      </c>
      <c r="H43" s="194">
        <v>90</v>
      </c>
      <c r="I43" s="186" t="s">
        <v>1569</v>
      </c>
      <c r="J43" s="204" t="s">
        <v>1540</v>
      </c>
    </row>
    <row r="44" spans="1:10" x14ac:dyDescent="0.25">
      <c r="A44" s="192">
        <v>36</v>
      </c>
      <c r="B44" s="193" t="s">
        <v>1302</v>
      </c>
      <c r="C44" s="194">
        <v>90</v>
      </c>
      <c r="D44" s="194">
        <v>10</v>
      </c>
      <c r="E44" s="194">
        <v>2</v>
      </c>
      <c r="F44" s="194">
        <v>30</v>
      </c>
      <c r="G44" s="189">
        <v>9</v>
      </c>
      <c r="H44" s="194">
        <v>70</v>
      </c>
      <c r="I44" s="187" t="s">
        <v>1571</v>
      </c>
      <c r="J44" s="204"/>
    </row>
    <row r="45" spans="1:10" x14ac:dyDescent="0.25">
      <c r="A45" s="192">
        <v>37</v>
      </c>
      <c r="B45" s="193" t="s">
        <v>1303</v>
      </c>
      <c r="C45" s="194">
        <v>61</v>
      </c>
      <c r="D45" s="194">
        <v>13</v>
      </c>
      <c r="E45" s="194">
        <v>32</v>
      </c>
      <c r="F45" s="194">
        <v>39</v>
      </c>
      <c r="G45" s="194">
        <v>190</v>
      </c>
      <c r="H45" s="194">
        <v>180</v>
      </c>
      <c r="I45" s="187" t="s">
        <v>1571</v>
      </c>
      <c r="J45" s="204" t="s">
        <v>1584</v>
      </c>
    </row>
    <row r="46" spans="1:10" x14ac:dyDescent="0.25">
      <c r="A46" s="192">
        <v>38</v>
      </c>
      <c r="B46" s="193" t="s">
        <v>1304</v>
      </c>
      <c r="C46" s="194">
        <v>100</v>
      </c>
      <c r="D46" s="194">
        <v>30</v>
      </c>
      <c r="E46" s="194">
        <v>52</v>
      </c>
      <c r="F46" s="194">
        <v>63</v>
      </c>
      <c r="G46" s="194">
        <v>92</v>
      </c>
      <c r="H46" s="194">
        <v>62</v>
      </c>
      <c r="I46" s="186" t="s">
        <v>1569</v>
      </c>
      <c r="J46" s="204" t="s">
        <v>1551</v>
      </c>
    </row>
    <row r="47" spans="1:10" x14ac:dyDescent="0.25">
      <c r="A47" s="192">
        <v>39</v>
      </c>
      <c r="B47" s="193" t="s">
        <v>1305</v>
      </c>
      <c r="C47" s="194">
        <v>64</v>
      </c>
      <c r="D47" s="194">
        <v>80</v>
      </c>
      <c r="E47" s="194">
        <v>8</v>
      </c>
      <c r="F47" s="194">
        <v>86</v>
      </c>
      <c r="G47" s="194">
        <v>157</v>
      </c>
      <c r="H47" s="194">
        <v>64</v>
      </c>
      <c r="I47" s="187" t="s">
        <v>1576</v>
      </c>
      <c r="J47" s="204"/>
    </row>
    <row r="48" spans="1:10" x14ac:dyDescent="0.25">
      <c r="A48" s="192">
        <v>40</v>
      </c>
      <c r="B48" s="193" t="s">
        <v>1306</v>
      </c>
      <c r="C48" s="194">
        <v>73</v>
      </c>
      <c r="D48" s="194">
        <v>94</v>
      </c>
      <c r="E48" s="194">
        <v>7</v>
      </c>
      <c r="F48" s="194">
        <v>84</v>
      </c>
      <c r="G48" s="194">
        <v>140</v>
      </c>
      <c r="H48" s="194">
        <v>73</v>
      </c>
      <c r="I48" s="187" t="s">
        <v>1571</v>
      </c>
      <c r="J48" s="204"/>
    </row>
    <row r="49" spans="1:10" x14ac:dyDescent="0.25">
      <c r="A49" s="192">
        <v>41</v>
      </c>
      <c r="B49" s="193" t="s">
        <v>1307</v>
      </c>
      <c r="C49" s="194">
        <v>29</v>
      </c>
      <c r="D49" s="194"/>
      <c r="E49" s="194">
        <v>23</v>
      </c>
      <c r="F49" s="194">
        <v>18</v>
      </c>
      <c r="G49" s="194">
        <v>137</v>
      </c>
      <c r="H49" s="194">
        <v>67</v>
      </c>
      <c r="I49" s="187" t="s">
        <v>1565</v>
      </c>
      <c r="J49" s="204"/>
    </row>
    <row r="50" spans="1:10" x14ac:dyDescent="0.25">
      <c r="A50" s="192">
        <v>42</v>
      </c>
      <c r="B50" s="193" t="s">
        <v>1308</v>
      </c>
      <c r="C50" s="194">
        <v>87</v>
      </c>
      <c r="D50" s="194">
        <v>4</v>
      </c>
      <c r="E50" s="194">
        <v>23</v>
      </c>
      <c r="F50" s="194">
        <v>31</v>
      </c>
      <c r="G50" s="194">
        <v>119</v>
      </c>
      <c r="H50" s="194">
        <v>62</v>
      </c>
      <c r="I50" s="186" t="s">
        <v>1569</v>
      </c>
      <c r="J50" s="204" t="s">
        <v>1554</v>
      </c>
    </row>
    <row r="51" spans="1:10" x14ac:dyDescent="0.25">
      <c r="A51" s="192">
        <v>43</v>
      </c>
      <c r="B51" s="193" t="s">
        <v>1309</v>
      </c>
      <c r="C51" s="194">
        <v>46</v>
      </c>
      <c r="D51" s="194"/>
      <c r="E51" s="194"/>
      <c r="F51" s="194">
        <v>20</v>
      </c>
      <c r="G51" s="194">
        <v>377</v>
      </c>
      <c r="H51" s="194">
        <v>150</v>
      </c>
      <c r="I51" s="187" t="s">
        <v>1565</v>
      </c>
      <c r="J51" s="204" t="s">
        <v>1585</v>
      </c>
    </row>
    <row r="52" spans="1:10" x14ac:dyDescent="0.25">
      <c r="A52" s="192">
        <v>44</v>
      </c>
      <c r="B52" s="193" t="s">
        <v>1310</v>
      </c>
      <c r="C52" s="194">
        <v>70</v>
      </c>
      <c r="D52" s="194">
        <v>52</v>
      </c>
      <c r="E52" s="194">
        <v>21</v>
      </c>
      <c r="F52" s="194">
        <v>51</v>
      </c>
      <c r="G52" s="194">
        <v>452</v>
      </c>
      <c r="H52" s="194">
        <v>73</v>
      </c>
      <c r="I52" s="187" t="s">
        <v>1571</v>
      </c>
      <c r="J52" s="204" t="s">
        <v>1580</v>
      </c>
    </row>
    <row r="53" spans="1:10" x14ac:dyDescent="0.25">
      <c r="A53" s="192">
        <v>45</v>
      </c>
      <c r="B53" s="193" t="s">
        <v>1311</v>
      </c>
      <c r="C53" s="194">
        <v>64</v>
      </c>
      <c r="D53" s="194">
        <v>80</v>
      </c>
      <c r="E53" s="194">
        <v>8</v>
      </c>
      <c r="F53" s="194">
        <v>86</v>
      </c>
      <c r="G53" s="194">
        <v>157</v>
      </c>
      <c r="H53" s="194">
        <v>80</v>
      </c>
      <c r="I53" s="187" t="s">
        <v>1571</v>
      </c>
      <c r="J53" s="204" t="s">
        <v>1580</v>
      </c>
    </row>
    <row r="54" spans="1:10" x14ac:dyDescent="0.25">
      <c r="A54" s="192">
        <v>46</v>
      </c>
      <c r="B54" s="193" t="s">
        <v>1312</v>
      </c>
      <c r="C54" s="194">
        <v>73</v>
      </c>
      <c r="D54" s="194">
        <v>94</v>
      </c>
      <c r="E54" s="194">
        <v>7</v>
      </c>
      <c r="F54" s="194">
        <v>84</v>
      </c>
      <c r="G54" s="194">
        <v>140</v>
      </c>
      <c r="H54" s="194">
        <v>87</v>
      </c>
      <c r="I54" s="186" t="s">
        <v>1569</v>
      </c>
      <c r="J54" s="204" t="s">
        <v>1555</v>
      </c>
    </row>
    <row r="55" spans="1:10" x14ac:dyDescent="0.25">
      <c r="A55" s="192">
        <v>47</v>
      </c>
      <c r="B55" s="193" t="s">
        <v>1313</v>
      </c>
      <c r="C55" s="194">
        <v>80</v>
      </c>
      <c r="D55" s="194">
        <v>60</v>
      </c>
      <c r="E55" s="194">
        <v>22</v>
      </c>
      <c r="F55" s="194">
        <v>41</v>
      </c>
      <c r="G55" s="194">
        <v>64</v>
      </c>
      <c r="H55" s="194">
        <v>67</v>
      </c>
      <c r="I55" s="186" t="s">
        <v>1569</v>
      </c>
      <c r="J55" s="204" t="s">
        <v>1562</v>
      </c>
    </row>
    <row r="56" spans="1:10" x14ac:dyDescent="0.25">
      <c r="A56" s="192">
        <v>48</v>
      </c>
      <c r="B56" s="193" t="s">
        <v>1314</v>
      </c>
      <c r="C56" s="194">
        <v>87</v>
      </c>
      <c r="D56" s="194">
        <v>4</v>
      </c>
      <c r="E56" s="194">
        <v>23</v>
      </c>
      <c r="F56" s="194">
        <v>31</v>
      </c>
      <c r="G56" s="194">
        <v>119</v>
      </c>
      <c r="H56" s="194">
        <v>70</v>
      </c>
      <c r="I56" s="187" t="s">
        <v>1571</v>
      </c>
      <c r="J56" s="204" t="s">
        <v>1580</v>
      </c>
    </row>
    <row r="57" spans="1:10" x14ac:dyDescent="0.25">
      <c r="A57" s="192">
        <v>49</v>
      </c>
      <c r="B57" s="193" t="s">
        <v>1315</v>
      </c>
      <c r="C57" s="194">
        <v>67</v>
      </c>
      <c r="D57" s="194">
        <v>11</v>
      </c>
      <c r="E57" s="194">
        <v>23</v>
      </c>
      <c r="F57" s="194">
        <v>28</v>
      </c>
      <c r="G57" s="194">
        <v>84</v>
      </c>
      <c r="H57" s="194">
        <v>90</v>
      </c>
      <c r="I57" s="187" t="s">
        <v>1571</v>
      </c>
      <c r="J57" s="204" t="s">
        <v>1580</v>
      </c>
    </row>
    <row r="58" spans="1:10" x14ac:dyDescent="0.25">
      <c r="A58" s="192">
        <v>50</v>
      </c>
      <c r="B58" s="193" t="s">
        <v>1316</v>
      </c>
      <c r="C58" s="194">
        <v>70</v>
      </c>
      <c r="D58" s="194">
        <v>52</v>
      </c>
      <c r="E58" s="194">
        <v>21</v>
      </c>
      <c r="F58" s="194">
        <v>51</v>
      </c>
      <c r="G58" s="194">
        <v>452</v>
      </c>
      <c r="H58" s="194">
        <v>70</v>
      </c>
      <c r="I58" s="187" t="s">
        <v>1571</v>
      </c>
      <c r="J58" s="204" t="s">
        <v>1580</v>
      </c>
    </row>
    <row r="59" spans="1:10" x14ac:dyDescent="0.25">
      <c r="A59" s="192">
        <v>51</v>
      </c>
      <c r="B59" s="193" t="s">
        <v>1317</v>
      </c>
      <c r="C59" s="194">
        <v>90</v>
      </c>
      <c r="D59" s="194">
        <v>10</v>
      </c>
      <c r="E59" s="194">
        <v>2</v>
      </c>
      <c r="F59" s="194">
        <v>30</v>
      </c>
      <c r="G59" s="189">
        <v>9</v>
      </c>
      <c r="H59" s="194">
        <v>70</v>
      </c>
      <c r="I59" s="186" t="s">
        <v>1569</v>
      </c>
      <c r="J59" s="204" t="s">
        <v>1553</v>
      </c>
    </row>
    <row r="60" spans="1:10" x14ac:dyDescent="0.25">
      <c r="A60" s="192">
        <v>52</v>
      </c>
      <c r="B60" s="193" t="s">
        <v>1318</v>
      </c>
      <c r="C60" s="194">
        <v>70</v>
      </c>
      <c r="D60" s="194">
        <v>52</v>
      </c>
      <c r="E60" s="194">
        <v>21</v>
      </c>
      <c r="F60" s="194">
        <v>51</v>
      </c>
      <c r="G60" s="194">
        <v>452</v>
      </c>
      <c r="H60" s="194">
        <v>62</v>
      </c>
      <c r="I60" s="186" t="s">
        <v>1569</v>
      </c>
      <c r="J60" s="204" t="s">
        <v>1561</v>
      </c>
    </row>
    <row r="61" spans="1:10" x14ac:dyDescent="0.25">
      <c r="A61" s="192">
        <v>53</v>
      </c>
      <c r="B61" s="193" t="s">
        <v>1319</v>
      </c>
      <c r="C61" s="194">
        <v>90</v>
      </c>
      <c r="D61" s="194">
        <v>10</v>
      </c>
      <c r="E61" s="194">
        <v>2</v>
      </c>
      <c r="F61" s="194">
        <v>30</v>
      </c>
      <c r="G61" s="189">
        <v>9</v>
      </c>
      <c r="H61" s="194">
        <v>64</v>
      </c>
      <c r="I61" s="187" t="s">
        <v>1571</v>
      </c>
      <c r="J61" s="204" t="s">
        <v>1580</v>
      </c>
    </row>
    <row r="62" spans="1:10" x14ac:dyDescent="0.25">
      <c r="A62" s="192">
        <v>54</v>
      </c>
      <c r="B62" s="193" t="s">
        <v>1320</v>
      </c>
      <c r="C62" s="194">
        <v>61</v>
      </c>
      <c r="D62" s="194">
        <v>13</v>
      </c>
      <c r="E62" s="194">
        <v>32</v>
      </c>
      <c r="F62" s="194">
        <v>35</v>
      </c>
      <c r="G62" s="194">
        <v>207</v>
      </c>
      <c r="H62" s="194">
        <v>73</v>
      </c>
      <c r="I62" s="187" t="s">
        <v>1571</v>
      </c>
      <c r="J62" s="204" t="s">
        <v>1580</v>
      </c>
    </row>
    <row r="63" spans="1:10" x14ac:dyDescent="0.25">
      <c r="A63" s="192">
        <v>55</v>
      </c>
      <c r="B63" s="193" t="s">
        <v>1321</v>
      </c>
      <c r="C63" s="194">
        <v>100</v>
      </c>
      <c r="D63" s="194">
        <v>30</v>
      </c>
      <c r="E63" s="194">
        <v>52</v>
      </c>
      <c r="F63" s="194">
        <v>63</v>
      </c>
      <c r="G63" s="194">
        <v>92</v>
      </c>
      <c r="H63" s="194">
        <v>67</v>
      </c>
      <c r="I63" s="186" t="s">
        <v>1569</v>
      </c>
      <c r="J63" s="204" t="s">
        <v>1550</v>
      </c>
    </row>
    <row r="64" spans="1:10" x14ac:dyDescent="0.25">
      <c r="A64" s="192">
        <v>56</v>
      </c>
      <c r="B64" s="193" t="s">
        <v>1322</v>
      </c>
      <c r="C64" s="194">
        <v>80</v>
      </c>
      <c r="D64" s="194">
        <v>60</v>
      </c>
      <c r="E64" s="194">
        <v>22</v>
      </c>
      <c r="F64" s="194">
        <v>41</v>
      </c>
      <c r="G64" s="194">
        <v>64</v>
      </c>
      <c r="H64" s="194">
        <v>62</v>
      </c>
      <c r="I64" s="187" t="s">
        <v>1567</v>
      </c>
      <c r="J64" s="204" t="s">
        <v>1580</v>
      </c>
    </row>
    <row r="65" spans="1:10" x14ac:dyDescent="0.25">
      <c r="A65" s="192">
        <v>57</v>
      </c>
      <c r="B65" s="193" t="s">
        <v>1323</v>
      </c>
      <c r="C65" s="194">
        <v>87</v>
      </c>
      <c r="D65" s="194">
        <v>4</v>
      </c>
      <c r="E65" s="194">
        <v>23</v>
      </c>
      <c r="F65" s="194">
        <v>31</v>
      </c>
      <c r="G65" s="194">
        <v>119</v>
      </c>
      <c r="H65" s="194">
        <v>64</v>
      </c>
      <c r="I65" s="187" t="s">
        <v>1571</v>
      </c>
      <c r="J65" s="204" t="s">
        <v>1580</v>
      </c>
    </row>
    <row r="66" spans="1:10" x14ac:dyDescent="0.25">
      <c r="A66" s="192">
        <v>58</v>
      </c>
      <c r="B66" s="193" t="s">
        <v>1324</v>
      </c>
      <c r="C66" s="194">
        <v>35</v>
      </c>
      <c r="D66" s="194">
        <v>13</v>
      </c>
      <c r="E66" s="194">
        <v>14</v>
      </c>
      <c r="F66" s="194">
        <v>20</v>
      </c>
      <c r="G66" s="194">
        <v>188</v>
      </c>
      <c r="H66" s="194">
        <v>200</v>
      </c>
      <c r="I66" s="186" t="s">
        <v>1570</v>
      </c>
      <c r="J66" s="204" t="s">
        <v>1542</v>
      </c>
    </row>
    <row r="67" spans="1:10" x14ac:dyDescent="0.25">
      <c r="A67" s="192">
        <v>59</v>
      </c>
      <c r="B67" s="193" t="s">
        <v>1325</v>
      </c>
      <c r="C67" s="194">
        <v>70</v>
      </c>
      <c r="D67" s="194">
        <v>52</v>
      </c>
      <c r="E67" s="194">
        <v>21</v>
      </c>
      <c r="F67" s="194">
        <v>51</v>
      </c>
      <c r="G67" s="194">
        <v>452</v>
      </c>
      <c r="H67" s="194">
        <v>80</v>
      </c>
      <c r="I67" s="187" t="s">
        <v>1571</v>
      </c>
      <c r="J67" s="204" t="s">
        <v>1580</v>
      </c>
    </row>
    <row r="68" spans="1:10" x14ac:dyDescent="0.25">
      <c r="A68" s="192">
        <v>60</v>
      </c>
      <c r="B68" s="193" t="s">
        <v>1326</v>
      </c>
      <c r="C68" s="194">
        <v>90</v>
      </c>
      <c r="D68" s="194">
        <v>10</v>
      </c>
      <c r="E68" s="194">
        <v>2</v>
      </c>
      <c r="F68" s="194">
        <v>30</v>
      </c>
      <c r="G68" s="189">
        <v>9</v>
      </c>
      <c r="H68" s="194">
        <v>87</v>
      </c>
      <c r="I68" s="186" t="s">
        <v>1570</v>
      </c>
      <c r="J68" s="204" t="s">
        <v>1543</v>
      </c>
    </row>
    <row r="69" spans="1:10" x14ac:dyDescent="0.25">
      <c r="A69" s="192">
        <v>61</v>
      </c>
      <c r="B69" s="193" t="s">
        <v>1327</v>
      </c>
      <c r="C69" s="194">
        <v>180</v>
      </c>
      <c r="D69" s="194">
        <v>78</v>
      </c>
      <c r="E69" s="194">
        <v>80</v>
      </c>
      <c r="F69" s="194">
        <v>80</v>
      </c>
      <c r="G69" s="194">
        <v>62</v>
      </c>
      <c r="H69" s="194">
        <v>511</v>
      </c>
      <c r="I69" s="187" t="s">
        <v>1571</v>
      </c>
      <c r="J69" s="204" t="s">
        <v>1580</v>
      </c>
    </row>
    <row r="70" spans="1:10" x14ac:dyDescent="0.25">
      <c r="A70" s="192">
        <v>62</v>
      </c>
      <c r="B70" s="193" t="s">
        <v>1328</v>
      </c>
      <c r="C70" s="194">
        <v>85</v>
      </c>
      <c r="D70" s="194">
        <v>9</v>
      </c>
      <c r="E70" s="194">
        <v>3</v>
      </c>
      <c r="F70" s="194">
        <v>24</v>
      </c>
      <c r="G70" s="194">
        <v>93</v>
      </c>
      <c r="H70" s="194">
        <v>273</v>
      </c>
      <c r="I70" s="186" t="s">
        <v>1570</v>
      </c>
      <c r="J70" s="204" t="s">
        <v>1544</v>
      </c>
    </row>
    <row r="71" spans="1:10" x14ac:dyDescent="0.25">
      <c r="A71" s="192">
        <v>63</v>
      </c>
      <c r="B71" s="193" t="s">
        <v>1329</v>
      </c>
      <c r="C71" s="194">
        <v>73</v>
      </c>
      <c r="D71" s="194">
        <v>94</v>
      </c>
      <c r="E71" s="194">
        <v>7</v>
      </c>
      <c r="F71" s="194">
        <v>84</v>
      </c>
      <c r="G71" s="194">
        <v>140</v>
      </c>
      <c r="H71" s="194">
        <v>90</v>
      </c>
      <c r="I71" s="187" t="s">
        <v>1571</v>
      </c>
      <c r="J71" s="204" t="s">
        <v>1580</v>
      </c>
    </row>
    <row r="72" spans="1:10" x14ac:dyDescent="0.25">
      <c r="A72" s="192">
        <v>66</v>
      </c>
      <c r="B72" s="193" t="s">
        <v>1330</v>
      </c>
      <c r="C72" s="194">
        <v>80</v>
      </c>
      <c r="D72" s="194">
        <v>60</v>
      </c>
      <c r="E72" s="194">
        <v>22</v>
      </c>
      <c r="F72" s="194">
        <v>41</v>
      </c>
      <c r="G72" s="194">
        <v>64</v>
      </c>
      <c r="H72" s="194">
        <v>70</v>
      </c>
      <c r="I72" s="187" t="s">
        <v>1571</v>
      </c>
      <c r="J72" s="204" t="s">
        <v>1580</v>
      </c>
    </row>
    <row r="73" spans="1:10" x14ac:dyDescent="0.25">
      <c r="A73" s="192">
        <v>67</v>
      </c>
      <c r="B73" s="193" t="s">
        <v>1331</v>
      </c>
      <c r="C73" s="194">
        <v>87</v>
      </c>
      <c r="D73" s="194">
        <v>4</v>
      </c>
      <c r="E73" s="194">
        <v>23</v>
      </c>
      <c r="F73" s="194">
        <v>31</v>
      </c>
      <c r="G73" s="194">
        <v>119</v>
      </c>
      <c r="H73" s="194">
        <v>93</v>
      </c>
      <c r="I73" s="186" t="s">
        <v>1569</v>
      </c>
      <c r="J73" s="204" t="s">
        <v>1558</v>
      </c>
    </row>
    <row r="74" spans="1:10" x14ac:dyDescent="0.25">
      <c r="A74" s="192">
        <v>68</v>
      </c>
      <c r="B74" s="193" t="s">
        <v>1332</v>
      </c>
      <c r="C74" s="194">
        <v>14</v>
      </c>
      <c r="D74" s="194">
        <v>11</v>
      </c>
      <c r="E74" s="194">
        <v>31</v>
      </c>
      <c r="F74" s="194">
        <v>20</v>
      </c>
      <c r="G74" s="194">
        <v>84</v>
      </c>
      <c r="H74" s="194"/>
      <c r="I74" s="187" t="s">
        <v>1565</v>
      </c>
      <c r="J74" s="204"/>
    </row>
    <row r="75" spans="1:10" x14ac:dyDescent="0.25">
      <c r="A75" s="192">
        <v>69</v>
      </c>
      <c r="B75" s="193" t="s">
        <v>1333</v>
      </c>
      <c r="C75" s="194">
        <v>16</v>
      </c>
      <c r="D75" s="194"/>
      <c r="E75" s="194">
        <v>21</v>
      </c>
      <c r="F75" s="194">
        <v>25</v>
      </c>
      <c r="G75" s="194">
        <v>57</v>
      </c>
      <c r="H75" s="194">
        <v>26</v>
      </c>
      <c r="I75" s="186" t="s">
        <v>1570</v>
      </c>
      <c r="J75" s="204" t="s">
        <v>1563</v>
      </c>
    </row>
    <row r="76" spans="1:10" x14ac:dyDescent="0.25">
      <c r="A76" s="192">
        <v>70</v>
      </c>
      <c r="B76" s="193" t="s">
        <v>1334</v>
      </c>
      <c r="C76" s="194"/>
      <c r="D76" s="194"/>
      <c r="E76" s="194">
        <v>14</v>
      </c>
      <c r="F76" s="194">
        <v>23</v>
      </c>
      <c r="H76" s="194">
        <v>57</v>
      </c>
      <c r="I76" s="187" t="s">
        <v>1565</v>
      </c>
      <c r="J76" s="204" t="s">
        <v>1591</v>
      </c>
    </row>
    <row r="77" spans="1:10" x14ac:dyDescent="0.25">
      <c r="A77" s="192">
        <v>71</v>
      </c>
      <c r="B77" s="193" t="s">
        <v>1335</v>
      </c>
      <c r="C77" s="194">
        <v>70</v>
      </c>
      <c r="D77" s="194">
        <v>52</v>
      </c>
      <c r="E77" s="194">
        <v>21</v>
      </c>
      <c r="F77" s="194">
        <v>51</v>
      </c>
      <c r="G77" s="194">
        <v>452</v>
      </c>
      <c r="H77" s="194">
        <v>10</v>
      </c>
      <c r="I77" s="187" t="s">
        <v>1576</v>
      </c>
      <c r="J77" s="204"/>
    </row>
    <row r="78" spans="1:10" x14ac:dyDescent="0.25">
      <c r="A78" s="192">
        <v>72</v>
      </c>
      <c r="B78" s="193" t="s">
        <v>1336</v>
      </c>
      <c r="C78" s="194">
        <v>90</v>
      </c>
      <c r="D78" s="194">
        <v>10</v>
      </c>
      <c r="E78" s="194">
        <v>2</v>
      </c>
      <c r="F78" s="194">
        <v>30</v>
      </c>
      <c r="G78" s="189">
        <v>9</v>
      </c>
      <c r="H78" s="194">
        <v>52</v>
      </c>
      <c r="I78" s="187" t="s">
        <v>1571</v>
      </c>
      <c r="J78" s="204" t="s">
        <v>1580</v>
      </c>
    </row>
    <row r="79" spans="1:10" x14ac:dyDescent="0.25">
      <c r="A79" s="192">
        <v>73</v>
      </c>
      <c r="B79" s="193" t="s">
        <v>1337</v>
      </c>
      <c r="C79" s="194">
        <v>61</v>
      </c>
      <c r="D79" s="194">
        <v>13</v>
      </c>
      <c r="E79" s="194">
        <v>32</v>
      </c>
      <c r="F79" s="194">
        <v>35</v>
      </c>
      <c r="G79" s="194">
        <v>207</v>
      </c>
      <c r="H79" s="194">
        <v>10</v>
      </c>
      <c r="I79" s="187" t="s">
        <v>1571</v>
      </c>
      <c r="J79" s="204" t="s">
        <v>1580</v>
      </c>
    </row>
    <row r="80" spans="1:10" x14ac:dyDescent="0.25">
      <c r="A80" s="192">
        <v>74</v>
      </c>
      <c r="B80" s="193" t="s">
        <v>1135</v>
      </c>
      <c r="C80" s="194">
        <v>87</v>
      </c>
      <c r="D80" s="194">
        <v>4</v>
      </c>
      <c r="E80" s="194">
        <v>23</v>
      </c>
      <c r="F80" s="194">
        <v>31</v>
      </c>
      <c r="G80" s="194">
        <v>119</v>
      </c>
      <c r="H80" s="194">
        <v>13</v>
      </c>
      <c r="I80" s="187" t="s">
        <v>1571</v>
      </c>
      <c r="J80" s="204" t="s">
        <v>1580</v>
      </c>
    </row>
    <row r="81" spans="1:10" x14ac:dyDescent="0.25">
      <c r="A81" s="192">
        <v>75</v>
      </c>
      <c r="B81" s="193" t="s">
        <v>1338</v>
      </c>
      <c r="C81" s="194">
        <v>67</v>
      </c>
      <c r="D81" s="194">
        <v>11</v>
      </c>
      <c r="E81" s="194">
        <v>23</v>
      </c>
      <c r="F81" s="194">
        <v>28</v>
      </c>
      <c r="G81" s="194">
        <v>84</v>
      </c>
      <c r="H81" s="194">
        <v>4</v>
      </c>
      <c r="I81" s="187" t="s">
        <v>1571</v>
      </c>
      <c r="J81" s="204" t="s">
        <v>1580</v>
      </c>
    </row>
    <row r="82" spans="1:10" x14ac:dyDescent="0.25">
      <c r="A82" s="192">
        <v>76</v>
      </c>
      <c r="B82" s="193" t="s">
        <v>1339</v>
      </c>
      <c r="C82" s="194">
        <v>70</v>
      </c>
      <c r="D82" s="194">
        <v>52</v>
      </c>
      <c r="E82" s="194">
        <v>21</v>
      </c>
      <c r="F82" s="194">
        <v>51</v>
      </c>
      <c r="G82" s="194">
        <v>452</v>
      </c>
      <c r="H82" s="194">
        <v>11</v>
      </c>
      <c r="I82" s="187" t="s">
        <v>1571</v>
      </c>
      <c r="J82" s="204" t="s">
        <v>1580</v>
      </c>
    </row>
    <row r="83" spans="1:10" x14ac:dyDescent="0.25">
      <c r="A83" s="192">
        <v>77</v>
      </c>
      <c r="B83" s="193" t="s">
        <v>1340</v>
      </c>
      <c r="C83" s="194">
        <v>90</v>
      </c>
      <c r="D83" s="194">
        <v>10</v>
      </c>
      <c r="E83" s="194">
        <v>2</v>
      </c>
      <c r="F83" s="194">
        <v>30</v>
      </c>
      <c r="G83" s="189">
        <v>9</v>
      </c>
      <c r="H83" s="194">
        <v>52</v>
      </c>
      <c r="I83" s="187" t="s">
        <v>1571</v>
      </c>
      <c r="J83" s="204"/>
    </row>
    <row r="84" spans="1:10" x14ac:dyDescent="0.25">
      <c r="A84" s="192">
        <v>78</v>
      </c>
      <c r="B84" s="193" t="s">
        <v>1341</v>
      </c>
      <c r="C84" s="194">
        <v>70</v>
      </c>
      <c r="D84" s="194">
        <v>52</v>
      </c>
      <c r="E84" s="194">
        <v>21</v>
      </c>
      <c r="F84" s="194">
        <v>51</v>
      </c>
      <c r="G84" s="194">
        <v>452</v>
      </c>
      <c r="H84" s="194">
        <v>10</v>
      </c>
      <c r="I84" s="186" t="s">
        <v>1569</v>
      </c>
      <c r="J84" s="204" t="s">
        <v>1552</v>
      </c>
    </row>
    <row r="85" spans="1:10" x14ac:dyDescent="0.25">
      <c r="A85" s="192">
        <v>79</v>
      </c>
      <c r="B85" s="193" t="s">
        <v>1342</v>
      </c>
      <c r="C85" s="194">
        <v>90</v>
      </c>
      <c r="D85" s="194">
        <v>10</v>
      </c>
      <c r="E85" s="194">
        <v>2</v>
      </c>
      <c r="F85" s="194">
        <v>30</v>
      </c>
      <c r="G85" s="189">
        <v>9</v>
      </c>
      <c r="H85" s="194">
        <v>52</v>
      </c>
      <c r="I85" s="187" t="s">
        <v>1571</v>
      </c>
      <c r="J85" s="204"/>
    </row>
    <row r="86" spans="1:10" x14ac:dyDescent="0.25">
      <c r="A86" s="192">
        <v>80</v>
      </c>
      <c r="B86" s="193" t="s">
        <v>1343</v>
      </c>
      <c r="C86" s="194">
        <v>61</v>
      </c>
      <c r="D86" s="194">
        <v>13</v>
      </c>
      <c r="E86" s="194">
        <v>32</v>
      </c>
      <c r="F86" s="194">
        <v>35</v>
      </c>
      <c r="G86" s="194">
        <v>207</v>
      </c>
      <c r="H86" s="194">
        <v>10</v>
      </c>
      <c r="I86" s="187" t="s">
        <v>1571</v>
      </c>
      <c r="J86" s="204"/>
    </row>
    <row r="87" spans="1:10" x14ac:dyDescent="0.25">
      <c r="A87" s="192">
        <v>81</v>
      </c>
      <c r="B87" s="193" t="s">
        <v>1344</v>
      </c>
      <c r="C87" s="194">
        <v>67</v>
      </c>
      <c r="D87" s="194">
        <v>11</v>
      </c>
      <c r="E87" s="194">
        <v>23</v>
      </c>
      <c r="F87" s="194">
        <v>28</v>
      </c>
      <c r="G87" s="194">
        <v>84</v>
      </c>
      <c r="H87" s="194">
        <v>13</v>
      </c>
      <c r="I87" s="186" t="s">
        <v>1569</v>
      </c>
      <c r="J87" s="204" t="s">
        <v>1556</v>
      </c>
    </row>
    <row r="88" spans="1:10" x14ac:dyDescent="0.25">
      <c r="A88" s="192">
        <v>82</v>
      </c>
      <c r="B88" s="193" t="s">
        <v>1345</v>
      </c>
      <c r="C88" s="194">
        <v>122</v>
      </c>
      <c r="D88" s="194">
        <v>6</v>
      </c>
      <c r="E88" s="194">
        <v>37</v>
      </c>
      <c r="F88" s="194">
        <v>31</v>
      </c>
      <c r="G88" s="194">
        <v>12</v>
      </c>
      <c r="H88" s="194">
        <v>149</v>
      </c>
      <c r="I88" s="186" t="s">
        <v>1569</v>
      </c>
      <c r="J88" s="204" t="s">
        <v>1560</v>
      </c>
    </row>
    <row r="89" spans="1:10" x14ac:dyDescent="0.25">
      <c r="A89" s="192">
        <v>83</v>
      </c>
      <c r="B89" s="193" t="s">
        <v>1346</v>
      </c>
      <c r="C89" s="194">
        <v>90</v>
      </c>
      <c r="D89" s="194">
        <v>10</v>
      </c>
      <c r="E89" s="194">
        <v>2</v>
      </c>
      <c r="F89" s="194">
        <v>30</v>
      </c>
      <c r="G89" s="189">
        <v>9</v>
      </c>
      <c r="H89" s="194">
        <v>70</v>
      </c>
      <c r="I89" s="186" t="s">
        <v>1569</v>
      </c>
      <c r="J89" s="204" t="s">
        <v>1541</v>
      </c>
    </row>
    <row r="90" spans="1:10" x14ac:dyDescent="0.25">
      <c r="A90" s="192">
        <v>84</v>
      </c>
      <c r="B90" s="193" t="s">
        <v>1347</v>
      </c>
      <c r="C90" s="194">
        <v>57</v>
      </c>
      <c r="D90" s="194"/>
      <c r="E90" s="194">
        <v>40</v>
      </c>
      <c r="F90" s="194">
        <v>49</v>
      </c>
      <c r="G90" s="194"/>
      <c r="H90" s="194">
        <v>210</v>
      </c>
      <c r="I90" s="187" t="s">
        <v>1565</v>
      </c>
      <c r="J90" s="204" t="s">
        <v>1586</v>
      </c>
    </row>
    <row r="91" spans="1:10" x14ac:dyDescent="0.25">
      <c r="A91" s="192">
        <v>85</v>
      </c>
      <c r="B91" s="193" t="s">
        <v>1348</v>
      </c>
      <c r="C91" s="194">
        <v>15</v>
      </c>
      <c r="D91" s="194">
        <v>3</v>
      </c>
      <c r="E91" s="194">
        <v>3</v>
      </c>
      <c r="F91" s="194">
        <v>26</v>
      </c>
      <c r="G91" s="189">
        <v>100</v>
      </c>
      <c r="H91" s="194">
        <v>365</v>
      </c>
      <c r="I91" s="187" t="s">
        <v>1565</v>
      </c>
      <c r="J91" s="204" t="s">
        <v>1587</v>
      </c>
    </row>
    <row r="92" spans="1:10" x14ac:dyDescent="0.25">
      <c r="A92" s="192">
        <v>86</v>
      </c>
      <c r="B92" s="193" t="s">
        <v>1349</v>
      </c>
      <c r="C92" s="194">
        <v>41</v>
      </c>
      <c r="D92" s="194"/>
      <c r="E92" s="194">
        <v>22</v>
      </c>
      <c r="F92" s="194">
        <v>21</v>
      </c>
      <c r="G92" s="194">
        <v>95</v>
      </c>
      <c r="H92" s="194"/>
      <c r="I92" s="187" t="s">
        <v>1565</v>
      </c>
      <c r="J92" s="204" t="s">
        <v>1588</v>
      </c>
    </row>
    <row r="93" spans="1:10" x14ac:dyDescent="0.25">
      <c r="A93" s="192">
        <v>87</v>
      </c>
      <c r="B93" s="193" t="s">
        <v>1350</v>
      </c>
      <c r="C93" s="194">
        <v>87</v>
      </c>
      <c r="D93" s="194">
        <v>4</v>
      </c>
      <c r="E93" s="194">
        <v>23</v>
      </c>
      <c r="F93" s="194">
        <v>31</v>
      </c>
      <c r="G93" s="194">
        <v>119</v>
      </c>
      <c r="H93" s="194">
        <v>90</v>
      </c>
      <c r="I93" s="187" t="s">
        <v>1571</v>
      </c>
      <c r="J93" s="204"/>
    </row>
    <row r="94" spans="1:10" x14ac:dyDescent="0.25">
      <c r="A94" s="192">
        <v>88</v>
      </c>
      <c r="B94" s="193" t="s">
        <v>1351</v>
      </c>
      <c r="C94" s="194">
        <v>67</v>
      </c>
      <c r="D94" s="194">
        <v>11</v>
      </c>
      <c r="E94" s="194">
        <v>23</v>
      </c>
      <c r="F94" s="194">
        <v>28</v>
      </c>
      <c r="G94" s="194">
        <v>84</v>
      </c>
      <c r="H94" s="194">
        <v>70</v>
      </c>
      <c r="I94" s="187" t="s">
        <v>1571</v>
      </c>
      <c r="J94" s="204" t="s">
        <v>1580</v>
      </c>
    </row>
    <row r="95" spans="1:10" x14ac:dyDescent="0.25">
      <c r="A95" s="192">
        <v>89</v>
      </c>
      <c r="B95" s="193" t="s">
        <v>1352</v>
      </c>
      <c r="C95" s="194">
        <v>70</v>
      </c>
      <c r="D95" s="194">
        <v>52</v>
      </c>
      <c r="E95" s="194">
        <v>21</v>
      </c>
      <c r="F95" s="194">
        <v>51</v>
      </c>
      <c r="G95" s="194">
        <v>452</v>
      </c>
      <c r="H95" s="194">
        <v>90</v>
      </c>
      <c r="I95" s="187" t="s">
        <v>1571</v>
      </c>
      <c r="J95" s="204" t="s">
        <v>1580</v>
      </c>
    </row>
    <row r="96" spans="1:10" x14ac:dyDescent="0.25">
      <c r="A96" s="192">
        <v>90</v>
      </c>
      <c r="B96" s="193" t="s">
        <v>1353</v>
      </c>
      <c r="C96" s="194">
        <v>90</v>
      </c>
      <c r="D96" s="194">
        <v>10</v>
      </c>
      <c r="E96" s="194">
        <v>2</v>
      </c>
      <c r="F96" s="194">
        <v>30</v>
      </c>
      <c r="G96" s="189">
        <v>9</v>
      </c>
      <c r="H96" s="194">
        <v>61</v>
      </c>
      <c r="I96" s="187" t="s">
        <v>1571</v>
      </c>
      <c r="J96" s="204" t="s">
        <v>1580</v>
      </c>
    </row>
    <row r="97" spans="1:10" x14ac:dyDescent="0.25">
      <c r="A97" s="192">
        <v>91</v>
      </c>
      <c r="B97" s="193" t="s">
        <v>1354</v>
      </c>
      <c r="C97" s="194">
        <v>70</v>
      </c>
      <c r="D97" s="194">
        <v>52</v>
      </c>
      <c r="E97" s="194">
        <v>21</v>
      </c>
      <c r="F97" s="194">
        <v>51</v>
      </c>
      <c r="G97" s="194">
        <v>452</v>
      </c>
      <c r="H97" s="194">
        <v>87</v>
      </c>
      <c r="I97" s="187" t="s">
        <v>1571</v>
      </c>
      <c r="J97" s="204" t="s">
        <v>1580</v>
      </c>
    </row>
    <row r="98" spans="1:10" x14ac:dyDescent="0.25">
      <c r="A98" s="192">
        <v>92</v>
      </c>
      <c r="B98" s="193" t="s">
        <v>584</v>
      </c>
      <c r="C98" s="194">
        <v>90</v>
      </c>
      <c r="D98" s="194">
        <v>10</v>
      </c>
      <c r="E98" s="194">
        <v>2</v>
      </c>
      <c r="F98" s="194">
        <v>30</v>
      </c>
      <c r="G98" s="189">
        <v>9</v>
      </c>
      <c r="H98" s="194">
        <v>67</v>
      </c>
      <c r="I98" s="187" t="s">
        <v>1571</v>
      </c>
      <c r="J98" s="204" t="s">
        <v>1580</v>
      </c>
    </row>
    <row r="99" spans="1:10" x14ac:dyDescent="0.25">
      <c r="A99" s="192">
        <v>93</v>
      </c>
      <c r="B99" s="193" t="s">
        <v>409</v>
      </c>
      <c r="C99" s="194">
        <v>61</v>
      </c>
      <c r="D99" s="194">
        <v>13</v>
      </c>
      <c r="E99" s="194">
        <v>32</v>
      </c>
      <c r="F99" s="194">
        <v>35</v>
      </c>
      <c r="G99" s="194">
        <v>207</v>
      </c>
      <c r="H99" s="194">
        <v>70</v>
      </c>
      <c r="I99" s="187" t="s">
        <v>1571</v>
      </c>
      <c r="J99" s="204"/>
    </row>
    <row r="100" spans="1:10" x14ac:dyDescent="0.25">
      <c r="A100" s="192">
        <v>94</v>
      </c>
      <c r="B100" s="193" t="s">
        <v>1355</v>
      </c>
      <c r="C100" s="194">
        <v>3</v>
      </c>
      <c r="D100" s="194"/>
      <c r="E100" s="194"/>
      <c r="F100" s="194"/>
      <c r="G100" s="194"/>
      <c r="H100" s="194"/>
      <c r="I100" s="187" t="s">
        <v>1571</v>
      </c>
      <c r="J100" s="204"/>
    </row>
    <row r="101" spans="1:10" x14ac:dyDescent="0.25">
      <c r="A101" s="197"/>
      <c r="B101" s="197" t="s">
        <v>116</v>
      </c>
      <c r="C101" s="198">
        <f t="shared" ref="C101:H101" si="0">SUM(C7:C100)</f>
        <v>6834</v>
      </c>
      <c r="D101" s="198">
        <f t="shared" si="0"/>
        <v>2871</v>
      </c>
      <c r="E101" s="198">
        <f t="shared" si="0"/>
        <v>2207</v>
      </c>
      <c r="F101" s="198">
        <f t="shared" si="0"/>
        <v>4354</v>
      </c>
      <c r="G101" s="198">
        <f t="shared" si="0"/>
        <v>15856</v>
      </c>
      <c r="H101" s="198">
        <f t="shared" si="0"/>
        <v>11109</v>
      </c>
      <c r="I101" s="199"/>
      <c r="J101" s="203"/>
    </row>
  </sheetData>
  <mergeCells count="10">
    <mergeCell ref="I5:J6"/>
    <mergeCell ref="A1:H1"/>
    <mergeCell ref="A2:H2"/>
    <mergeCell ref="A3:H3"/>
    <mergeCell ref="A5:A6"/>
    <mergeCell ref="B5:B6"/>
    <mergeCell ref="C5:C6"/>
    <mergeCell ref="D5:D6"/>
    <mergeCell ref="E5:G5"/>
    <mergeCell ref="H5:H6"/>
  </mergeCells>
  <pageMargins left="0.5" right="0.5" top="0.5" bottom="0.5" header="0.31496062992126" footer="0.31496062992126"/>
  <pageSetup paperSize="9" scale="9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3"/>
  <sheetViews>
    <sheetView topLeftCell="B1" zoomScale="70" zoomScaleNormal="70" workbookViewId="0">
      <pane ySplit="2190" topLeftCell="A69" activePane="bottomLeft"/>
      <selection activeCell="B1" sqref="A1:XFD1048576"/>
      <selection pane="bottomLeft" activeCell="C103" sqref="C103"/>
    </sheetView>
  </sheetViews>
  <sheetFormatPr defaultColWidth="8.7109375" defaultRowHeight="15" x14ac:dyDescent="0.25"/>
  <cols>
    <col min="1" max="1" width="3.85546875" style="103" bestFit="1" customWidth="1"/>
    <col min="2" max="2" width="20" style="103" bestFit="1" customWidth="1"/>
    <col min="3" max="3" width="7.5703125" style="103" bestFit="1" customWidth="1"/>
    <col min="4" max="4" width="4.7109375" style="103" bestFit="1" customWidth="1"/>
    <col min="5" max="5" width="6.85546875" style="103" customWidth="1"/>
    <col min="6" max="6" width="7.5703125" style="103" customWidth="1"/>
    <col min="7" max="7" width="6.5703125" style="103" bestFit="1" customWidth="1"/>
    <col min="8" max="8" width="8" style="103" bestFit="1" customWidth="1"/>
    <col min="9" max="9" width="7.85546875" style="103" customWidth="1"/>
    <col min="10" max="11" width="8.5703125" style="103" customWidth="1"/>
    <col min="12" max="12" width="7.7109375" style="103" customWidth="1"/>
    <col min="13" max="13" width="7.7109375" style="103" bestFit="1" customWidth="1"/>
    <col min="14" max="14" width="6.85546875" style="103" bestFit="1" customWidth="1"/>
    <col min="15" max="15" width="7" style="103" customWidth="1"/>
    <col min="16" max="16" width="9.28515625" style="103" bestFit="1" customWidth="1"/>
    <col min="17" max="17" width="8" style="103" customWidth="1"/>
    <col min="18" max="18" width="7.7109375" style="103" bestFit="1" customWidth="1"/>
    <col min="19" max="19" width="6.5703125" style="103" bestFit="1" customWidth="1"/>
    <col min="20" max="20" width="8.28515625" style="103" customWidth="1"/>
    <col min="21" max="21" width="7.7109375" style="103" bestFit="1" customWidth="1"/>
    <col min="22" max="22" width="8.140625" style="103" customWidth="1"/>
    <col min="23" max="16384" width="8.7109375" style="103"/>
  </cols>
  <sheetData>
    <row r="1" spans="1:22" ht="15.75" x14ac:dyDescent="0.25">
      <c r="A1" s="214" t="s">
        <v>920</v>
      </c>
      <c r="B1" s="214"/>
      <c r="C1" s="214"/>
      <c r="D1" s="214"/>
      <c r="E1" s="214"/>
      <c r="F1" s="214"/>
      <c r="G1" s="214"/>
      <c r="H1" s="214"/>
      <c r="I1" s="214"/>
      <c r="J1" s="214"/>
      <c r="K1" s="214"/>
      <c r="L1" s="214"/>
      <c r="M1" s="214"/>
      <c r="N1" s="214"/>
      <c r="O1" s="214"/>
      <c r="P1" s="214"/>
      <c r="Q1" s="214"/>
      <c r="R1" s="214"/>
      <c r="S1" s="214"/>
      <c r="T1" s="214"/>
      <c r="U1" s="214"/>
      <c r="V1" s="214"/>
    </row>
    <row r="2" spans="1:22" ht="15.75" x14ac:dyDescent="0.25">
      <c r="A2" s="214" t="s">
        <v>74</v>
      </c>
      <c r="B2" s="214"/>
      <c r="C2" s="214"/>
      <c r="D2" s="214"/>
      <c r="E2" s="214"/>
      <c r="F2" s="214"/>
      <c r="G2" s="214"/>
      <c r="H2" s="214"/>
      <c r="I2" s="214"/>
      <c r="J2" s="214"/>
      <c r="K2" s="214"/>
      <c r="L2" s="214"/>
      <c r="M2" s="214"/>
      <c r="N2" s="214"/>
      <c r="O2" s="214"/>
      <c r="P2" s="214"/>
      <c r="Q2" s="214"/>
      <c r="R2" s="214"/>
      <c r="S2" s="214"/>
      <c r="T2" s="214"/>
      <c r="U2" s="214"/>
      <c r="V2" s="214"/>
    </row>
    <row r="3" spans="1:22" ht="15.75" x14ac:dyDescent="0.25">
      <c r="A3" s="215" t="str">
        <f>'Nhan luc (pl1)'!A3:H3</f>
        <v>(Kèm theo Phương án ứng phó với thiên tai theo cấp độ rủi ro trên địa bàn thành phố năm 2025)</v>
      </c>
      <c r="B3" s="215"/>
      <c r="C3" s="215"/>
      <c r="D3" s="215"/>
      <c r="E3" s="215"/>
      <c r="F3" s="215"/>
      <c r="G3" s="215"/>
      <c r="H3" s="215"/>
      <c r="I3" s="215"/>
      <c r="J3" s="215"/>
      <c r="K3" s="215"/>
      <c r="L3" s="215"/>
      <c r="M3" s="215"/>
      <c r="N3" s="215"/>
      <c r="O3" s="215"/>
      <c r="P3" s="215"/>
      <c r="Q3" s="215"/>
      <c r="R3" s="215"/>
      <c r="S3" s="215"/>
      <c r="T3" s="215"/>
      <c r="U3" s="215"/>
      <c r="V3" s="215"/>
    </row>
    <row r="5" spans="1:22" ht="15.75" x14ac:dyDescent="0.25">
      <c r="A5" s="216" t="s">
        <v>0</v>
      </c>
      <c r="B5" s="216" t="s">
        <v>75</v>
      </c>
      <c r="C5" s="216" t="s">
        <v>76</v>
      </c>
      <c r="D5" s="216"/>
      <c r="E5" s="216"/>
      <c r="F5" s="216"/>
      <c r="G5" s="216"/>
      <c r="H5" s="216"/>
      <c r="I5" s="216"/>
      <c r="J5" s="216"/>
      <c r="K5" s="216"/>
      <c r="L5" s="216"/>
      <c r="M5" s="216"/>
      <c r="N5" s="216"/>
      <c r="O5" s="216"/>
      <c r="P5" s="216"/>
      <c r="Q5" s="216"/>
      <c r="R5" s="216"/>
      <c r="S5" s="216"/>
      <c r="T5" s="216"/>
      <c r="U5" s="216"/>
      <c r="V5" s="216"/>
    </row>
    <row r="6" spans="1:22" ht="63" x14ac:dyDescent="0.25">
      <c r="A6" s="216"/>
      <c r="B6" s="216"/>
      <c r="C6" s="153" t="s">
        <v>77</v>
      </c>
      <c r="D6" s="153" t="s">
        <v>78</v>
      </c>
      <c r="E6" s="153" t="s">
        <v>79</v>
      </c>
      <c r="F6" s="153" t="s">
        <v>80</v>
      </c>
      <c r="G6" s="153" t="s">
        <v>81</v>
      </c>
      <c r="H6" s="153" t="s">
        <v>82</v>
      </c>
      <c r="I6" s="153" t="s">
        <v>83</v>
      </c>
      <c r="J6" s="153" t="s">
        <v>84</v>
      </c>
      <c r="K6" s="153" t="s">
        <v>85</v>
      </c>
      <c r="L6" s="153" t="s">
        <v>86</v>
      </c>
      <c r="M6" s="153" t="s">
        <v>359</v>
      </c>
      <c r="N6" s="153" t="s">
        <v>87</v>
      </c>
      <c r="O6" s="153" t="s">
        <v>88</v>
      </c>
      <c r="P6" s="153" t="s">
        <v>89</v>
      </c>
      <c r="Q6" s="153" t="s">
        <v>90</v>
      </c>
      <c r="R6" s="153" t="s">
        <v>91</v>
      </c>
      <c r="S6" s="153" t="s">
        <v>92</v>
      </c>
      <c r="T6" s="153" t="s">
        <v>93</v>
      </c>
      <c r="U6" s="153" t="s">
        <v>94</v>
      </c>
      <c r="V6" s="153" t="s">
        <v>95</v>
      </c>
    </row>
    <row r="7" spans="1:22" ht="15.75" x14ac:dyDescent="0.25">
      <c r="A7" s="24">
        <v>1</v>
      </c>
      <c r="B7" s="22" t="s">
        <v>1265</v>
      </c>
      <c r="C7" s="102"/>
      <c r="D7" s="58"/>
      <c r="E7" s="58">
        <v>2</v>
      </c>
      <c r="F7" s="58"/>
      <c r="G7" s="58">
        <v>5</v>
      </c>
      <c r="H7" s="58">
        <v>2</v>
      </c>
      <c r="I7" s="58">
        <v>15</v>
      </c>
      <c r="J7" s="58">
        <v>11</v>
      </c>
      <c r="K7" s="58"/>
      <c r="L7" s="58"/>
      <c r="M7" s="58">
        <f>48</f>
        <v>48</v>
      </c>
      <c r="N7" s="58"/>
      <c r="O7" s="58">
        <v>19</v>
      </c>
      <c r="P7" s="58"/>
      <c r="Q7" s="58">
        <v>22</v>
      </c>
      <c r="R7" s="58"/>
      <c r="S7" s="58">
        <v>21</v>
      </c>
      <c r="T7" s="58"/>
      <c r="U7" s="58">
        <v>70</v>
      </c>
      <c r="V7" s="102">
        <v>83</v>
      </c>
    </row>
    <row r="8" spans="1:22" s="104" customFormat="1" ht="15.75" x14ac:dyDescent="0.25">
      <c r="A8" s="24">
        <v>2</v>
      </c>
      <c r="B8" s="22" t="s">
        <v>1266</v>
      </c>
      <c r="C8" s="102">
        <v>6</v>
      </c>
      <c r="D8" s="58"/>
      <c r="E8" s="58"/>
      <c r="F8" s="58"/>
      <c r="G8" s="58">
        <v>14</v>
      </c>
      <c r="H8" s="58"/>
      <c r="I8" s="58">
        <v>6</v>
      </c>
      <c r="J8" s="58">
        <v>3</v>
      </c>
      <c r="K8" s="58"/>
      <c r="L8" s="58"/>
      <c r="M8" s="58">
        <v>35</v>
      </c>
      <c r="N8" s="58"/>
      <c r="O8" s="58">
        <v>15</v>
      </c>
      <c r="P8" s="58"/>
      <c r="Q8" s="58">
        <v>5</v>
      </c>
      <c r="R8" s="58"/>
      <c r="S8" s="58">
        <v>10</v>
      </c>
      <c r="T8" s="58">
        <v>2</v>
      </c>
      <c r="U8" s="58">
        <v>105</v>
      </c>
      <c r="V8" s="102">
        <v>100</v>
      </c>
    </row>
    <row r="9" spans="1:22" s="104" customFormat="1" ht="15.75" x14ac:dyDescent="0.25">
      <c r="A9" s="24">
        <v>3</v>
      </c>
      <c r="B9" s="22" t="s">
        <v>1267</v>
      </c>
      <c r="C9" s="102">
        <v>5</v>
      </c>
      <c r="D9" s="58">
        <v>3</v>
      </c>
      <c r="E9" s="58">
        <v>2</v>
      </c>
      <c r="F9" s="58"/>
      <c r="G9" s="58">
        <v>24</v>
      </c>
      <c r="H9" s="58"/>
      <c r="I9" s="58">
        <v>50</v>
      </c>
      <c r="J9" s="58">
        <v>10</v>
      </c>
      <c r="K9" s="58"/>
      <c r="L9" s="58"/>
      <c r="M9" s="58">
        <v>255</v>
      </c>
      <c r="N9" s="58"/>
      <c r="O9" s="58">
        <v>35</v>
      </c>
      <c r="P9" s="58"/>
      <c r="Q9" s="58">
        <v>2</v>
      </c>
      <c r="R9" s="58"/>
      <c r="S9" s="58">
        <v>34</v>
      </c>
      <c r="T9" s="58">
        <v>15</v>
      </c>
      <c r="U9" s="58">
        <v>873</v>
      </c>
      <c r="V9" s="102">
        <v>966</v>
      </c>
    </row>
    <row r="10" spans="1:22" ht="15.75" x14ac:dyDescent="0.25">
      <c r="A10" s="24">
        <v>4</v>
      </c>
      <c r="B10" s="22" t="s">
        <v>1268</v>
      </c>
      <c r="C10" s="102"/>
      <c r="D10" s="58"/>
      <c r="E10" s="58"/>
      <c r="F10" s="58"/>
      <c r="G10" s="58"/>
      <c r="H10" s="58"/>
      <c r="I10" s="58">
        <v>6</v>
      </c>
      <c r="J10" s="58">
        <v>3</v>
      </c>
      <c r="K10" s="58"/>
      <c r="L10" s="58"/>
      <c r="M10" s="58">
        <f>15+25</f>
        <v>40</v>
      </c>
      <c r="N10" s="58"/>
      <c r="O10" s="58">
        <v>7</v>
      </c>
      <c r="P10" s="58"/>
      <c r="Q10" s="58"/>
      <c r="R10" s="58"/>
      <c r="S10" s="58"/>
      <c r="T10" s="58">
        <v>3</v>
      </c>
      <c r="U10" s="58">
        <v>95</v>
      </c>
      <c r="V10" s="102">
        <v>50</v>
      </c>
    </row>
    <row r="11" spans="1:22" s="38" customFormat="1" ht="15.75" x14ac:dyDescent="0.25">
      <c r="A11" s="24">
        <v>5</v>
      </c>
      <c r="B11" s="22" t="s">
        <v>1269</v>
      </c>
      <c r="C11" s="102">
        <v>5</v>
      </c>
      <c r="D11" s="58"/>
      <c r="E11" s="58">
        <v>7</v>
      </c>
      <c r="F11" s="58"/>
      <c r="G11" s="58"/>
      <c r="H11" s="58"/>
      <c r="I11" s="58">
        <v>10</v>
      </c>
      <c r="J11" s="58">
        <v>7</v>
      </c>
      <c r="K11" s="58"/>
      <c r="L11" s="58"/>
      <c r="M11" s="58">
        <v>54</v>
      </c>
      <c r="N11" s="58"/>
      <c r="O11" s="58">
        <v>4</v>
      </c>
      <c r="P11" s="58"/>
      <c r="Q11" s="58">
        <v>2</v>
      </c>
      <c r="R11" s="58"/>
      <c r="S11" s="58"/>
      <c r="T11" s="58"/>
      <c r="U11" s="58">
        <v>40</v>
      </c>
      <c r="V11" s="102">
        <v>112</v>
      </c>
    </row>
    <row r="12" spans="1:22" ht="15.75" x14ac:dyDescent="0.25">
      <c r="A12" s="24">
        <v>6</v>
      </c>
      <c r="B12" s="22" t="s">
        <v>1270</v>
      </c>
      <c r="C12" s="102">
        <v>174</v>
      </c>
      <c r="D12" s="58">
        <v>1</v>
      </c>
      <c r="E12" s="58"/>
      <c r="F12" s="58"/>
      <c r="G12" s="58"/>
      <c r="H12" s="58">
        <v>1</v>
      </c>
      <c r="I12" s="58">
        <v>9</v>
      </c>
      <c r="J12" s="58">
        <v>3</v>
      </c>
      <c r="K12" s="58"/>
      <c r="L12" s="58"/>
      <c r="M12" s="58">
        <v>60</v>
      </c>
      <c r="N12" s="58"/>
      <c r="O12" s="58">
        <v>4</v>
      </c>
      <c r="P12" s="58"/>
      <c r="Q12" s="58"/>
      <c r="R12" s="58"/>
      <c r="S12" s="58"/>
      <c r="T12" s="58"/>
      <c r="U12" s="58">
        <v>190</v>
      </c>
      <c r="V12" s="102">
        <v>190</v>
      </c>
    </row>
    <row r="13" spans="1:22" ht="31.5" x14ac:dyDescent="0.25">
      <c r="A13" s="24">
        <v>7</v>
      </c>
      <c r="B13" s="22" t="s">
        <v>1271</v>
      </c>
      <c r="C13" s="102"/>
      <c r="D13" s="58">
        <v>7</v>
      </c>
      <c r="E13" s="58">
        <v>6</v>
      </c>
      <c r="F13" s="58"/>
      <c r="G13" s="58"/>
      <c r="H13" s="58">
        <v>2</v>
      </c>
      <c r="I13" s="58">
        <v>19</v>
      </c>
      <c r="J13" s="58"/>
      <c r="K13" s="58"/>
      <c r="L13" s="58"/>
      <c r="M13" s="58">
        <v>42</v>
      </c>
      <c r="N13" s="58"/>
      <c r="O13" s="58">
        <v>3</v>
      </c>
      <c r="P13" s="58"/>
      <c r="Q13" s="58"/>
      <c r="R13" s="58"/>
      <c r="S13" s="58"/>
      <c r="T13" s="58"/>
      <c r="U13" s="58">
        <v>130</v>
      </c>
      <c r="V13" s="102">
        <v>150</v>
      </c>
    </row>
    <row r="14" spans="1:22" ht="15.75" x14ac:dyDescent="0.25">
      <c r="A14" s="24">
        <v>8</v>
      </c>
      <c r="B14" s="22" t="s">
        <v>1272</v>
      </c>
      <c r="C14" s="102"/>
      <c r="D14" s="58">
        <v>1</v>
      </c>
      <c r="E14" s="58">
        <v>10</v>
      </c>
      <c r="F14" s="58"/>
      <c r="G14" s="58"/>
      <c r="H14" s="58"/>
      <c r="I14" s="58">
        <v>12</v>
      </c>
      <c r="J14" s="58">
        <v>12</v>
      </c>
      <c r="K14" s="58"/>
      <c r="L14" s="58"/>
      <c r="M14" s="58">
        <v>160</v>
      </c>
      <c r="N14" s="58"/>
      <c r="O14" s="58">
        <v>17</v>
      </c>
      <c r="P14" s="58"/>
      <c r="Q14" s="58">
        <v>4</v>
      </c>
      <c r="R14" s="58"/>
      <c r="S14" s="58">
        <v>18</v>
      </c>
      <c r="T14" s="58">
        <v>7</v>
      </c>
      <c r="U14" s="58">
        <v>1015</v>
      </c>
      <c r="V14" s="102">
        <v>1070</v>
      </c>
    </row>
    <row r="15" spans="1:22" ht="15.75" x14ac:dyDescent="0.25">
      <c r="A15" s="24">
        <v>9</v>
      </c>
      <c r="B15" s="22" t="s">
        <v>1273</v>
      </c>
      <c r="C15" s="102">
        <v>5</v>
      </c>
      <c r="D15" s="58">
        <v>2</v>
      </c>
      <c r="E15" s="58">
        <v>20</v>
      </c>
      <c r="F15" s="58"/>
      <c r="G15" s="58"/>
      <c r="H15" s="58"/>
      <c r="I15" s="58">
        <v>8</v>
      </c>
      <c r="J15" s="58">
        <v>5</v>
      </c>
      <c r="K15" s="58"/>
      <c r="L15" s="58"/>
      <c r="M15" s="58">
        <v>155</v>
      </c>
      <c r="N15" s="58"/>
      <c r="O15" s="58">
        <v>2</v>
      </c>
      <c r="P15" s="58"/>
      <c r="Q15" s="58">
        <v>8</v>
      </c>
      <c r="R15" s="58"/>
      <c r="S15" s="58">
        <v>25</v>
      </c>
      <c r="T15" s="58">
        <v>1</v>
      </c>
      <c r="U15" s="58">
        <v>404</v>
      </c>
      <c r="V15" s="102">
        <v>400</v>
      </c>
    </row>
    <row r="16" spans="1:22" ht="15.75" x14ac:dyDescent="0.25">
      <c r="A16" s="24">
        <v>10</v>
      </c>
      <c r="B16" s="22" t="s">
        <v>1274</v>
      </c>
      <c r="C16" s="102"/>
      <c r="D16" s="58"/>
      <c r="E16" s="58">
        <v>16</v>
      </c>
      <c r="F16" s="58"/>
      <c r="G16" s="58"/>
      <c r="H16" s="58"/>
      <c r="I16" s="58">
        <v>3</v>
      </c>
      <c r="J16" s="58">
        <v>4</v>
      </c>
      <c r="K16" s="58"/>
      <c r="L16" s="58"/>
      <c r="M16" s="58">
        <v>30</v>
      </c>
      <c r="N16" s="58"/>
      <c r="O16" s="58">
        <v>2</v>
      </c>
      <c r="P16" s="58"/>
      <c r="Q16" s="58"/>
      <c r="R16" s="58"/>
      <c r="S16" s="58">
        <v>19</v>
      </c>
      <c r="T16" s="58">
        <v>7</v>
      </c>
      <c r="U16" s="58">
        <v>214</v>
      </c>
      <c r="V16" s="102">
        <v>130</v>
      </c>
    </row>
    <row r="17" spans="1:22" ht="15.75" x14ac:dyDescent="0.25">
      <c r="A17" s="24">
        <v>11</v>
      </c>
      <c r="B17" s="22" t="s">
        <v>1275</v>
      </c>
      <c r="C17" s="102">
        <v>2</v>
      </c>
      <c r="D17" s="58"/>
      <c r="E17" s="58"/>
      <c r="F17" s="58"/>
      <c r="G17" s="58"/>
      <c r="H17" s="58"/>
      <c r="I17" s="58"/>
      <c r="J17" s="58">
        <v>5</v>
      </c>
      <c r="K17" s="58"/>
      <c r="L17" s="58"/>
      <c r="M17" s="58">
        <v>23</v>
      </c>
      <c r="N17" s="58"/>
      <c r="O17" s="58"/>
      <c r="P17" s="58"/>
      <c r="Q17" s="58">
        <v>5</v>
      </c>
      <c r="R17" s="58"/>
      <c r="S17" s="58"/>
      <c r="T17" s="58">
        <v>6</v>
      </c>
      <c r="U17" s="58">
        <v>134</v>
      </c>
      <c r="V17" s="102">
        <v>160</v>
      </c>
    </row>
    <row r="18" spans="1:22" ht="15.75" x14ac:dyDescent="0.25">
      <c r="A18" s="24">
        <v>12</v>
      </c>
      <c r="B18" s="22" t="s">
        <v>1276</v>
      </c>
      <c r="C18" s="102"/>
      <c r="D18" s="58"/>
      <c r="E18" s="58">
        <v>16</v>
      </c>
      <c r="F18" s="58"/>
      <c r="G18" s="58"/>
      <c r="H18" s="58"/>
      <c r="I18" s="58">
        <v>10</v>
      </c>
      <c r="J18" s="58">
        <v>8</v>
      </c>
      <c r="K18" s="58"/>
      <c r="L18" s="58"/>
      <c r="M18" s="58"/>
      <c r="N18" s="58"/>
      <c r="O18" s="58"/>
      <c r="P18" s="58"/>
      <c r="Q18" s="58"/>
      <c r="R18" s="58"/>
      <c r="S18" s="58"/>
      <c r="T18" s="58">
        <v>6</v>
      </c>
      <c r="U18" s="58">
        <v>340</v>
      </c>
      <c r="V18" s="102">
        <v>460</v>
      </c>
    </row>
    <row r="19" spans="1:22" ht="15.75" x14ac:dyDescent="0.25">
      <c r="A19" s="24">
        <v>13</v>
      </c>
      <c r="B19" s="22" t="s">
        <v>1277</v>
      </c>
      <c r="C19" s="102"/>
      <c r="D19" s="58"/>
      <c r="E19" s="58"/>
      <c r="F19" s="58"/>
      <c r="G19" s="58">
        <v>8</v>
      </c>
      <c r="H19" s="58">
        <v>3</v>
      </c>
      <c r="I19" s="58">
        <v>66</v>
      </c>
      <c r="J19" s="58">
        <v>15</v>
      </c>
      <c r="K19" s="58"/>
      <c r="L19" s="58">
        <v>200</v>
      </c>
      <c r="M19" s="58">
        <v>259</v>
      </c>
      <c r="N19" s="58">
        <v>560</v>
      </c>
      <c r="O19" s="58">
        <v>3</v>
      </c>
      <c r="P19" s="58">
        <v>3224</v>
      </c>
      <c r="Q19" s="58">
        <v>5</v>
      </c>
      <c r="R19" s="58">
        <v>1</v>
      </c>
      <c r="S19" s="58">
        <v>6</v>
      </c>
      <c r="T19" s="58"/>
      <c r="U19" s="58">
        <v>30</v>
      </c>
      <c r="V19" s="102">
        <v>86</v>
      </c>
    </row>
    <row r="20" spans="1:22" s="38" customFormat="1" ht="15.75" x14ac:dyDescent="0.25">
      <c r="A20" s="24">
        <v>14</v>
      </c>
      <c r="B20" s="22" t="s">
        <v>1278</v>
      </c>
      <c r="C20" s="102">
        <v>72</v>
      </c>
      <c r="D20" s="58">
        <v>16</v>
      </c>
      <c r="E20" s="58">
        <v>176</v>
      </c>
      <c r="F20" s="58">
        <v>20</v>
      </c>
      <c r="G20" s="58">
        <v>41</v>
      </c>
      <c r="H20" s="58">
        <v>3</v>
      </c>
      <c r="I20" s="58">
        <v>40</v>
      </c>
      <c r="J20" s="58">
        <v>68</v>
      </c>
      <c r="K20" s="58"/>
      <c r="L20" s="58"/>
      <c r="M20" s="58">
        <v>400</v>
      </c>
      <c r="N20" s="58">
        <v>100</v>
      </c>
      <c r="O20" s="58">
        <v>30</v>
      </c>
      <c r="P20" s="58"/>
      <c r="Q20" s="58"/>
      <c r="R20" s="58"/>
      <c r="S20" s="58">
        <v>96</v>
      </c>
      <c r="T20" s="58">
        <v>3</v>
      </c>
      <c r="U20" s="58">
        <v>540</v>
      </c>
      <c r="V20" s="102">
        <v>810</v>
      </c>
    </row>
    <row r="21" spans="1:22" ht="15.75" x14ac:dyDescent="0.25">
      <c r="A21" s="24">
        <v>15</v>
      </c>
      <c r="B21" s="22" t="s">
        <v>1279</v>
      </c>
      <c r="C21" s="102">
        <v>16</v>
      </c>
      <c r="D21" s="58"/>
      <c r="E21" s="58"/>
      <c r="F21" s="58"/>
      <c r="G21" s="58"/>
      <c r="H21" s="58"/>
      <c r="I21" s="58">
        <v>3</v>
      </c>
      <c r="J21" s="58">
        <v>6</v>
      </c>
      <c r="K21" s="58"/>
      <c r="L21" s="58">
        <v>1000</v>
      </c>
      <c r="M21" s="58">
        <v>420</v>
      </c>
      <c r="N21" s="58"/>
      <c r="O21" s="58">
        <v>8</v>
      </c>
      <c r="P21" s="58"/>
      <c r="Q21" s="58"/>
      <c r="R21" s="58"/>
      <c r="S21" s="58">
        <v>80</v>
      </c>
      <c r="T21" s="58"/>
      <c r="U21" s="58">
        <v>320</v>
      </c>
      <c r="V21" s="102">
        <v>322</v>
      </c>
    </row>
    <row r="22" spans="1:22" ht="15.75" x14ac:dyDescent="0.25">
      <c r="A22" s="24">
        <v>16</v>
      </c>
      <c r="B22" s="22" t="s">
        <v>1280</v>
      </c>
      <c r="C22" s="102"/>
      <c r="D22" s="58"/>
      <c r="E22" s="58"/>
      <c r="F22" s="58"/>
      <c r="G22" s="58">
        <v>34</v>
      </c>
      <c r="H22" s="58"/>
      <c r="I22" s="58"/>
      <c r="J22" s="58">
        <v>3</v>
      </c>
      <c r="K22" s="58"/>
      <c r="L22" s="58"/>
      <c r="M22" s="58"/>
      <c r="N22" s="58"/>
      <c r="O22" s="58"/>
      <c r="P22" s="58"/>
      <c r="Q22" s="58"/>
      <c r="R22" s="58"/>
      <c r="S22" s="58"/>
      <c r="T22" s="58"/>
      <c r="U22" s="58"/>
      <c r="V22" s="102">
        <v>170</v>
      </c>
    </row>
    <row r="23" spans="1:22" ht="15.75" x14ac:dyDescent="0.25">
      <c r="A23" s="24">
        <v>17</v>
      </c>
      <c r="B23" s="22" t="s">
        <v>1281</v>
      </c>
      <c r="C23" s="102"/>
      <c r="D23" s="58">
        <v>3</v>
      </c>
      <c r="E23" s="58">
        <v>64</v>
      </c>
      <c r="F23" s="58"/>
      <c r="G23" s="58"/>
      <c r="H23" s="58"/>
      <c r="I23" s="58">
        <v>25</v>
      </c>
      <c r="J23" s="58">
        <v>17</v>
      </c>
      <c r="K23" s="58"/>
      <c r="L23" s="58">
        <v>201</v>
      </c>
      <c r="M23" s="58">
        <v>115</v>
      </c>
      <c r="N23" s="58">
        <v>74</v>
      </c>
      <c r="O23" s="58">
        <v>17</v>
      </c>
      <c r="P23" s="58"/>
      <c r="Q23" s="58"/>
      <c r="R23" s="58"/>
      <c r="S23" s="58">
        <v>25</v>
      </c>
      <c r="T23" s="58">
        <v>7</v>
      </c>
      <c r="U23" s="58">
        <v>1066</v>
      </c>
      <c r="V23" s="102">
        <v>500</v>
      </c>
    </row>
    <row r="24" spans="1:22" ht="31.5" x14ac:dyDescent="0.25">
      <c r="A24" s="24">
        <v>18</v>
      </c>
      <c r="B24" s="22" t="s">
        <v>1282</v>
      </c>
      <c r="C24" s="105" t="s">
        <v>966</v>
      </c>
      <c r="D24" s="159">
        <v>1</v>
      </c>
      <c r="E24" s="159">
        <v>3</v>
      </c>
      <c r="F24" s="159">
        <v>3</v>
      </c>
      <c r="G24" s="159">
        <v>13</v>
      </c>
      <c r="H24" s="159">
        <v>2</v>
      </c>
      <c r="I24" s="159">
        <v>24</v>
      </c>
      <c r="J24" s="159">
        <v>15</v>
      </c>
      <c r="K24" s="159">
        <v>2</v>
      </c>
      <c r="L24" s="159"/>
      <c r="M24" s="159">
        <v>211</v>
      </c>
      <c r="N24" s="159">
        <v>59</v>
      </c>
      <c r="O24" s="159">
        <v>8</v>
      </c>
      <c r="P24" s="58">
        <v>1600</v>
      </c>
      <c r="Q24" s="159">
        <v>6</v>
      </c>
      <c r="R24" s="159"/>
      <c r="S24" s="159">
        <v>27</v>
      </c>
      <c r="T24" s="159">
        <v>7</v>
      </c>
      <c r="U24" s="159">
        <v>154</v>
      </c>
      <c r="V24" s="159">
        <v>260</v>
      </c>
    </row>
    <row r="25" spans="1:22" s="104" customFormat="1" ht="15.75" x14ac:dyDescent="0.25">
      <c r="A25" s="24">
        <v>19</v>
      </c>
      <c r="B25" s="22" t="s">
        <v>1283</v>
      </c>
      <c r="C25" s="102">
        <v>2</v>
      </c>
      <c r="D25" s="58">
        <v>35</v>
      </c>
      <c r="E25" s="58">
        <v>4</v>
      </c>
      <c r="F25" s="58">
        <v>4</v>
      </c>
      <c r="G25" s="58">
        <v>88</v>
      </c>
      <c r="H25" s="58">
        <v>2</v>
      </c>
      <c r="I25" s="58">
        <v>28</v>
      </c>
      <c r="J25" s="58">
        <v>35</v>
      </c>
      <c r="K25" s="58">
        <v>68</v>
      </c>
      <c r="L25" s="58">
        <v>23</v>
      </c>
      <c r="M25" s="58">
        <v>223</v>
      </c>
      <c r="N25" s="58">
        <v>118</v>
      </c>
      <c r="O25" s="58">
        <v>17</v>
      </c>
      <c r="P25" s="58">
        <v>2600</v>
      </c>
      <c r="Q25" s="58">
        <v>195</v>
      </c>
      <c r="R25" s="58">
        <v>18</v>
      </c>
      <c r="S25" s="58">
        <v>10</v>
      </c>
      <c r="T25" s="58">
        <v>37</v>
      </c>
      <c r="U25" s="58">
        <v>1433</v>
      </c>
      <c r="V25" s="102">
        <v>1542</v>
      </c>
    </row>
    <row r="26" spans="1:22" s="104" customFormat="1" ht="31.5" x14ac:dyDescent="0.25">
      <c r="A26" s="24">
        <v>20</v>
      </c>
      <c r="B26" s="22" t="s">
        <v>1284</v>
      </c>
      <c r="C26" s="102"/>
      <c r="D26" s="58">
        <v>22</v>
      </c>
      <c r="E26" s="58"/>
      <c r="F26" s="58"/>
      <c r="G26" s="58">
        <v>6</v>
      </c>
      <c r="H26" s="58">
        <v>1</v>
      </c>
      <c r="I26" s="58">
        <v>5</v>
      </c>
      <c r="J26" s="58">
        <v>2</v>
      </c>
      <c r="K26" s="58"/>
      <c r="L26" s="58"/>
      <c r="M26" s="58"/>
      <c r="N26" s="58"/>
      <c r="O26" s="58">
        <v>34</v>
      </c>
      <c r="P26" s="58"/>
      <c r="Q26" s="58"/>
      <c r="R26" s="58"/>
      <c r="S26" s="58"/>
      <c r="T26" s="58">
        <v>7</v>
      </c>
      <c r="U26" s="58">
        <v>200</v>
      </c>
      <c r="V26" s="102">
        <v>500</v>
      </c>
    </row>
    <row r="27" spans="1:22" s="104" customFormat="1" ht="15.75" x14ac:dyDescent="0.25">
      <c r="A27" s="24">
        <v>64</v>
      </c>
      <c r="B27" s="22" t="s">
        <v>1285</v>
      </c>
      <c r="C27" s="102">
        <v>2</v>
      </c>
      <c r="D27" s="58">
        <v>6</v>
      </c>
      <c r="E27" s="58">
        <v>127</v>
      </c>
      <c r="F27" s="58">
        <v>0</v>
      </c>
      <c r="G27" s="58">
        <v>107</v>
      </c>
      <c r="H27" s="58"/>
      <c r="I27" s="58">
        <v>56</v>
      </c>
      <c r="J27" s="58">
        <v>64</v>
      </c>
      <c r="K27" s="58">
        <v>15</v>
      </c>
      <c r="L27" s="58">
        <v>413</v>
      </c>
      <c r="M27" s="58">
        <v>681</v>
      </c>
      <c r="N27" s="58">
        <v>141</v>
      </c>
      <c r="O27" s="58">
        <v>33</v>
      </c>
      <c r="P27" s="58">
        <v>2520</v>
      </c>
      <c r="Q27" s="58">
        <v>42</v>
      </c>
      <c r="R27" s="58">
        <v>6</v>
      </c>
      <c r="S27" s="58">
        <v>216</v>
      </c>
      <c r="T27" s="58">
        <v>9</v>
      </c>
      <c r="U27" s="58">
        <v>1186</v>
      </c>
      <c r="V27" s="102">
        <v>1556</v>
      </c>
    </row>
    <row r="28" spans="1:22" ht="15.75" x14ac:dyDescent="0.25">
      <c r="A28" s="24">
        <v>65</v>
      </c>
      <c r="B28" s="22" t="s">
        <v>1286</v>
      </c>
      <c r="C28" s="102"/>
      <c r="D28" s="58">
        <v>0</v>
      </c>
      <c r="E28" s="58">
        <v>20</v>
      </c>
      <c r="F28" s="58"/>
      <c r="G28" s="58">
        <v>15</v>
      </c>
      <c r="H28" s="58"/>
      <c r="I28" s="58">
        <v>3</v>
      </c>
      <c r="J28" s="58">
        <v>1</v>
      </c>
      <c r="K28" s="58"/>
      <c r="L28" s="58">
        <v>1</v>
      </c>
      <c r="M28" s="58"/>
      <c r="N28" s="58">
        <v>3</v>
      </c>
      <c r="O28" s="58">
        <v>1</v>
      </c>
      <c r="P28" s="58">
        <v>100</v>
      </c>
      <c r="Q28" s="58"/>
      <c r="R28" s="58"/>
      <c r="S28" s="58">
        <v>3</v>
      </c>
      <c r="T28" s="58"/>
      <c r="U28" s="58">
        <v>100</v>
      </c>
      <c r="V28" s="102">
        <v>100</v>
      </c>
    </row>
    <row r="29" spans="1:22" ht="15.75" x14ac:dyDescent="0.25">
      <c r="A29" s="24">
        <v>21</v>
      </c>
      <c r="B29" s="22" t="s">
        <v>1287</v>
      </c>
      <c r="C29" s="102">
        <v>17</v>
      </c>
      <c r="D29" s="58">
        <v>4</v>
      </c>
      <c r="E29" s="58"/>
      <c r="F29" s="58">
        <f>39+17</f>
        <v>56</v>
      </c>
      <c r="G29" s="58"/>
      <c r="H29" s="58">
        <v>5</v>
      </c>
      <c r="I29" s="58">
        <v>21</v>
      </c>
      <c r="J29" s="58">
        <v>25</v>
      </c>
      <c r="K29" s="58"/>
      <c r="L29" s="58"/>
      <c r="M29" s="58"/>
      <c r="N29" s="58"/>
      <c r="O29" s="58">
        <v>2</v>
      </c>
      <c r="P29" s="58"/>
      <c r="Q29" s="58"/>
      <c r="R29" s="58"/>
      <c r="S29" s="58">
        <v>88</v>
      </c>
      <c r="T29" s="58"/>
      <c r="U29" s="58">
        <v>730</v>
      </c>
      <c r="V29" s="102">
        <v>520</v>
      </c>
    </row>
    <row r="30" spans="1:22" ht="15.75" x14ac:dyDescent="0.25">
      <c r="A30" s="24">
        <v>22</v>
      </c>
      <c r="B30" s="22" t="s">
        <v>1288</v>
      </c>
      <c r="C30" s="102"/>
      <c r="D30" s="58">
        <v>2</v>
      </c>
      <c r="E30" s="58">
        <v>2</v>
      </c>
      <c r="F30" s="58"/>
      <c r="G30" s="58">
        <v>6</v>
      </c>
      <c r="H30" s="58">
        <v>3</v>
      </c>
      <c r="I30" s="58">
        <v>5</v>
      </c>
      <c r="J30" s="58">
        <v>2</v>
      </c>
      <c r="K30" s="58"/>
      <c r="L30" s="58"/>
      <c r="M30" s="58">
        <v>120</v>
      </c>
      <c r="N30" s="58">
        <v>120</v>
      </c>
      <c r="O30" s="58">
        <v>2</v>
      </c>
      <c r="P30" s="58">
        <v>200</v>
      </c>
      <c r="Q30" s="58"/>
      <c r="R30" s="58"/>
      <c r="S30" s="58">
        <v>12</v>
      </c>
      <c r="T30" s="58"/>
      <c r="U30" s="58">
        <v>150</v>
      </c>
      <c r="V30" s="102">
        <v>177</v>
      </c>
    </row>
    <row r="31" spans="1:22" ht="15.75" x14ac:dyDescent="0.25">
      <c r="A31" s="24">
        <v>23</v>
      </c>
      <c r="B31" s="22" t="s">
        <v>1289</v>
      </c>
      <c r="C31" s="102">
        <v>25</v>
      </c>
      <c r="D31" s="58">
        <v>6</v>
      </c>
      <c r="E31" s="58">
        <v>40</v>
      </c>
      <c r="F31" s="58">
        <v>4</v>
      </c>
      <c r="G31" s="58">
        <v>20</v>
      </c>
      <c r="H31" s="58">
        <v>4</v>
      </c>
      <c r="I31" s="58">
        <v>9</v>
      </c>
      <c r="J31" s="58">
        <v>40</v>
      </c>
      <c r="K31" s="58"/>
      <c r="L31" s="58"/>
      <c r="M31" s="58">
        <v>100</v>
      </c>
      <c r="N31" s="58">
        <v>20</v>
      </c>
      <c r="O31" s="58">
        <v>11</v>
      </c>
      <c r="P31" s="58">
        <v>20000</v>
      </c>
      <c r="Q31" s="58">
        <v>59</v>
      </c>
      <c r="R31" s="58">
        <v>16</v>
      </c>
      <c r="S31" s="58">
        <v>17</v>
      </c>
      <c r="T31" s="58">
        <v>2</v>
      </c>
      <c r="U31" s="58">
        <v>1000</v>
      </c>
      <c r="V31" s="102">
        <v>1200</v>
      </c>
    </row>
    <row r="32" spans="1:22" ht="15.75" x14ac:dyDescent="0.25">
      <c r="A32" s="24">
        <v>24</v>
      </c>
      <c r="B32" s="22" t="s">
        <v>1290</v>
      </c>
      <c r="C32" s="102"/>
      <c r="D32" s="58">
        <v>2</v>
      </c>
      <c r="E32" s="58">
        <v>2</v>
      </c>
      <c r="F32" s="58"/>
      <c r="G32" s="58">
        <v>51</v>
      </c>
      <c r="H32" s="58">
        <v>2</v>
      </c>
      <c r="I32" s="58">
        <v>10</v>
      </c>
      <c r="J32" s="58">
        <v>31</v>
      </c>
      <c r="K32" s="58"/>
      <c r="L32" s="58"/>
      <c r="M32" s="58"/>
      <c r="N32" s="58"/>
      <c r="O32" s="58">
        <v>9</v>
      </c>
      <c r="P32" s="58">
        <v>10600</v>
      </c>
      <c r="Q32" s="58">
        <v>2</v>
      </c>
      <c r="R32" s="58"/>
      <c r="S32" s="58">
        <v>23</v>
      </c>
      <c r="T32" s="58">
        <v>2</v>
      </c>
      <c r="U32" s="58">
        <v>580</v>
      </c>
      <c r="V32" s="102">
        <v>580</v>
      </c>
    </row>
    <row r="33" spans="1:22" ht="15.75" x14ac:dyDescent="0.25">
      <c r="A33" s="24">
        <v>25</v>
      </c>
      <c r="B33" s="22" t="s">
        <v>1291</v>
      </c>
      <c r="C33" s="102">
        <v>1</v>
      </c>
      <c r="D33" s="58"/>
      <c r="E33" s="58"/>
      <c r="F33" s="58"/>
      <c r="G33" s="58"/>
      <c r="H33" s="58"/>
      <c r="I33" s="58"/>
      <c r="J33" s="58"/>
      <c r="K33" s="58"/>
      <c r="L33" s="58"/>
      <c r="M33" s="58"/>
      <c r="N33" s="58"/>
      <c r="O33" s="58"/>
      <c r="P33" s="58"/>
      <c r="Q33" s="58"/>
      <c r="R33" s="58"/>
      <c r="S33" s="58"/>
      <c r="T33" s="58"/>
      <c r="U33" s="58"/>
      <c r="V33" s="102">
        <v>299</v>
      </c>
    </row>
    <row r="34" spans="1:22" ht="15.75" x14ac:dyDescent="0.25">
      <c r="A34" s="24">
        <v>26</v>
      </c>
      <c r="B34" s="22" t="s">
        <v>1292</v>
      </c>
      <c r="C34" s="102">
        <v>6</v>
      </c>
      <c r="D34" s="58">
        <v>2</v>
      </c>
      <c r="E34" s="58"/>
      <c r="F34" s="58"/>
      <c r="G34" s="58"/>
      <c r="H34" s="58"/>
      <c r="I34" s="58">
        <v>10</v>
      </c>
      <c r="J34" s="58">
        <v>12</v>
      </c>
      <c r="K34" s="58">
        <v>5</v>
      </c>
      <c r="L34" s="58">
        <v>1</v>
      </c>
      <c r="M34" s="58">
        <v>159</v>
      </c>
      <c r="N34" s="58">
        <v>84</v>
      </c>
      <c r="O34" s="58">
        <v>11</v>
      </c>
      <c r="P34" s="58">
        <v>350</v>
      </c>
      <c r="Q34" s="58">
        <v>12</v>
      </c>
      <c r="R34" s="58">
        <v>2</v>
      </c>
      <c r="S34" s="58">
        <v>30</v>
      </c>
      <c r="T34" s="58">
        <v>7</v>
      </c>
      <c r="U34" s="58">
        <v>415</v>
      </c>
      <c r="V34" s="102">
        <v>420</v>
      </c>
    </row>
    <row r="35" spans="1:22" ht="15.75" x14ac:dyDescent="0.25">
      <c r="A35" s="24">
        <v>27</v>
      </c>
      <c r="B35" s="22" t="s">
        <v>1293</v>
      </c>
      <c r="C35" s="102"/>
      <c r="D35" s="58">
        <v>6</v>
      </c>
      <c r="E35" s="58"/>
      <c r="F35" s="58">
        <v>5</v>
      </c>
      <c r="G35" s="58">
        <v>2</v>
      </c>
      <c r="H35" s="58"/>
      <c r="I35" s="58">
        <v>5</v>
      </c>
      <c r="J35" s="58">
        <v>2</v>
      </c>
      <c r="K35" s="58"/>
      <c r="L35" s="58"/>
      <c r="M35" s="58"/>
      <c r="N35" s="58"/>
      <c r="O35" s="58">
        <v>24</v>
      </c>
      <c r="P35" s="58"/>
      <c r="Q35" s="58"/>
      <c r="R35" s="58"/>
      <c r="S35" s="58"/>
      <c r="T35" s="58">
        <v>7</v>
      </c>
      <c r="U35" s="58">
        <f>30+110+81</f>
        <v>221</v>
      </c>
      <c r="V35" s="102">
        <v>1050</v>
      </c>
    </row>
    <row r="36" spans="1:22" ht="15.75" x14ac:dyDescent="0.25">
      <c r="A36" s="24">
        <v>28</v>
      </c>
      <c r="B36" s="22" t="s">
        <v>1294</v>
      </c>
      <c r="C36" s="102">
        <v>0</v>
      </c>
      <c r="D36" s="58">
        <v>2</v>
      </c>
      <c r="E36" s="58">
        <v>12</v>
      </c>
      <c r="F36" s="58"/>
      <c r="G36" s="58">
        <v>1</v>
      </c>
      <c r="H36" s="58">
        <v>2</v>
      </c>
      <c r="I36" s="58">
        <v>28</v>
      </c>
      <c r="J36" s="58">
        <v>15</v>
      </c>
      <c r="K36" s="58"/>
      <c r="L36" s="58">
        <v>550</v>
      </c>
      <c r="M36" s="58">
        <v>130</v>
      </c>
      <c r="N36" s="58">
        <v>65</v>
      </c>
      <c r="O36" s="58">
        <v>10</v>
      </c>
      <c r="P36" s="58">
        <v>880</v>
      </c>
      <c r="Q36" s="58">
        <v>0</v>
      </c>
      <c r="R36" s="58"/>
      <c r="S36" s="58">
        <v>51</v>
      </c>
      <c r="T36" s="58">
        <v>2</v>
      </c>
      <c r="U36" s="58">
        <v>385</v>
      </c>
      <c r="V36" s="102">
        <v>633</v>
      </c>
    </row>
    <row r="37" spans="1:22" ht="15.75" x14ac:dyDescent="0.25">
      <c r="A37" s="24">
        <v>29</v>
      </c>
      <c r="B37" s="22" t="s">
        <v>1295</v>
      </c>
      <c r="C37" s="102">
        <v>1</v>
      </c>
      <c r="D37" s="58"/>
      <c r="E37" s="58"/>
      <c r="F37" s="58"/>
      <c r="G37" s="58"/>
      <c r="H37" s="58">
        <v>2</v>
      </c>
      <c r="I37" s="58"/>
      <c r="J37" s="58"/>
      <c r="K37" s="58"/>
      <c r="L37" s="58"/>
      <c r="M37" s="58"/>
      <c r="N37" s="58"/>
      <c r="O37" s="58"/>
      <c r="P37" s="58"/>
      <c r="Q37" s="58"/>
      <c r="R37" s="58"/>
      <c r="S37" s="58"/>
      <c r="T37" s="58"/>
      <c r="U37" s="58"/>
      <c r="V37" s="102">
        <v>100</v>
      </c>
    </row>
    <row r="38" spans="1:22" ht="15.75" x14ac:dyDescent="0.25">
      <c r="A38" s="24">
        <v>30</v>
      </c>
      <c r="B38" s="22" t="s">
        <v>1296</v>
      </c>
      <c r="C38" s="102"/>
      <c r="D38" s="58">
        <v>1</v>
      </c>
      <c r="E38" s="58">
        <v>2</v>
      </c>
      <c r="F38" s="58">
        <v>0</v>
      </c>
      <c r="G38" s="58">
        <v>15</v>
      </c>
      <c r="H38" s="58">
        <v>2</v>
      </c>
      <c r="I38" s="58">
        <v>10</v>
      </c>
      <c r="J38" s="58">
        <v>15</v>
      </c>
      <c r="K38" s="58"/>
      <c r="L38" s="58"/>
      <c r="M38" s="58">
        <v>35</v>
      </c>
      <c r="N38" s="58"/>
      <c r="O38" s="58">
        <v>10</v>
      </c>
      <c r="P38" s="58">
        <v>1500</v>
      </c>
      <c r="Q38" s="58">
        <v>1</v>
      </c>
      <c r="R38" s="58"/>
      <c r="S38" s="58">
        <v>6</v>
      </c>
      <c r="T38" s="58">
        <v>2</v>
      </c>
      <c r="U38" s="58">
        <v>45</v>
      </c>
      <c r="V38" s="102">
        <v>150</v>
      </c>
    </row>
    <row r="39" spans="1:22" ht="15.75" x14ac:dyDescent="0.25">
      <c r="A39" s="24">
        <v>31</v>
      </c>
      <c r="B39" s="22" t="s">
        <v>1297</v>
      </c>
      <c r="C39" s="102"/>
      <c r="D39" s="58"/>
      <c r="E39" s="58"/>
      <c r="F39" s="58"/>
      <c r="G39" s="58">
        <v>8</v>
      </c>
      <c r="H39" s="58">
        <v>3</v>
      </c>
      <c r="I39" s="58">
        <v>66</v>
      </c>
      <c r="J39" s="58">
        <v>15</v>
      </c>
      <c r="K39" s="58"/>
      <c r="L39" s="58">
        <v>200</v>
      </c>
      <c r="M39" s="58">
        <v>259</v>
      </c>
      <c r="N39" s="58">
        <v>560</v>
      </c>
      <c r="O39" s="58">
        <v>3</v>
      </c>
      <c r="P39" s="58">
        <v>3224</v>
      </c>
      <c r="Q39" s="58">
        <v>5</v>
      </c>
      <c r="R39" s="58">
        <v>1</v>
      </c>
      <c r="S39" s="58">
        <v>6</v>
      </c>
      <c r="T39" s="58"/>
      <c r="U39" s="58">
        <v>30</v>
      </c>
      <c r="V39" s="102">
        <v>86</v>
      </c>
    </row>
    <row r="40" spans="1:22" ht="15.75" x14ac:dyDescent="0.25">
      <c r="A40" s="24">
        <v>32</v>
      </c>
      <c r="B40" s="22" t="s">
        <v>1298</v>
      </c>
      <c r="C40" s="102">
        <v>72</v>
      </c>
      <c r="D40" s="58">
        <v>16</v>
      </c>
      <c r="E40" s="58">
        <v>176</v>
      </c>
      <c r="F40" s="58">
        <v>20</v>
      </c>
      <c r="G40" s="58">
        <v>41</v>
      </c>
      <c r="H40" s="58">
        <v>3</v>
      </c>
      <c r="I40" s="58">
        <v>40</v>
      </c>
      <c r="J40" s="58">
        <v>68</v>
      </c>
      <c r="K40" s="58"/>
      <c r="L40" s="58"/>
      <c r="M40" s="58">
        <v>400</v>
      </c>
      <c r="N40" s="58">
        <v>100</v>
      </c>
      <c r="O40" s="58">
        <v>30</v>
      </c>
      <c r="P40" s="58"/>
      <c r="Q40" s="58"/>
      <c r="R40" s="58"/>
      <c r="S40" s="58">
        <v>96</v>
      </c>
      <c r="T40" s="58">
        <v>3</v>
      </c>
      <c r="U40" s="58">
        <v>540</v>
      </c>
      <c r="V40" s="102">
        <v>810</v>
      </c>
    </row>
    <row r="41" spans="1:22" ht="15.75" x14ac:dyDescent="0.25">
      <c r="A41" s="24">
        <v>33</v>
      </c>
      <c r="B41" s="22" t="s">
        <v>1299</v>
      </c>
      <c r="C41" s="102">
        <v>16</v>
      </c>
      <c r="D41" s="58"/>
      <c r="E41" s="58"/>
      <c r="F41" s="58"/>
      <c r="G41" s="58"/>
      <c r="H41" s="58"/>
      <c r="I41" s="58">
        <v>3</v>
      </c>
      <c r="J41" s="58">
        <v>6</v>
      </c>
      <c r="K41" s="58"/>
      <c r="L41" s="58">
        <v>1000</v>
      </c>
      <c r="M41" s="58">
        <v>420</v>
      </c>
      <c r="N41" s="58"/>
      <c r="O41" s="58">
        <v>8</v>
      </c>
      <c r="P41" s="58"/>
      <c r="Q41" s="58"/>
      <c r="R41" s="58"/>
      <c r="S41" s="58">
        <v>80</v>
      </c>
      <c r="T41" s="58"/>
      <c r="U41" s="58">
        <v>320</v>
      </c>
      <c r="V41" s="102">
        <v>322</v>
      </c>
    </row>
    <row r="42" spans="1:22" ht="15.75" x14ac:dyDescent="0.25">
      <c r="A42" s="24">
        <v>34</v>
      </c>
      <c r="B42" s="22" t="s">
        <v>1300</v>
      </c>
      <c r="C42" s="102"/>
      <c r="D42" s="58"/>
      <c r="E42" s="58"/>
      <c r="F42" s="58"/>
      <c r="G42" s="58">
        <v>34</v>
      </c>
      <c r="H42" s="58"/>
      <c r="I42" s="58"/>
      <c r="J42" s="58">
        <v>3</v>
      </c>
      <c r="K42" s="58"/>
      <c r="L42" s="58"/>
      <c r="M42" s="58"/>
      <c r="N42" s="58"/>
      <c r="O42" s="58"/>
      <c r="P42" s="58"/>
      <c r="Q42" s="58"/>
      <c r="R42" s="58"/>
      <c r="S42" s="58"/>
      <c r="T42" s="58"/>
      <c r="U42" s="58"/>
      <c r="V42" s="102">
        <v>170</v>
      </c>
    </row>
    <row r="43" spans="1:22" ht="15.75" x14ac:dyDescent="0.25">
      <c r="A43" s="24">
        <v>35</v>
      </c>
      <c r="B43" s="22" t="s">
        <v>1301</v>
      </c>
      <c r="C43" s="102"/>
      <c r="D43" s="58">
        <v>3</v>
      </c>
      <c r="E43" s="58">
        <v>64</v>
      </c>
      <c r="F43" s="58"/>
      <c r="G43" s="58"/>
      <c r="H43" s="58"/>
      <c r="I43" s="58">
        <v>25</v>
      </c>
      <c r="J43" s="58">
        <v>17</v>
      </c>
      <c r="K43" s="58"/>
      <c r="L43" s="58">
        <v>201</v>
      </c>
      <c r="M43" s="58">
        <v>115</v>
      </c>
      <c r="N43" s="58">
        <v>74</v>
      </c>
      <c r="O43" s="58">
        <v>17</v>
      </c>
      <c r="P43" s="58"/>
      <c r="Q43" s="58"/>
      <c r="R43" s="58"/>
      <c r="S43" s="58">
        <v>25</v>
      </c>
      <c r="T43" s="58">
        <v>7</v>
      </c>
      <c r="U43" s="58">
        <v>1066</v>
      </c>
      <c r="V43" s="102">
        <v>500</v>
      </c>
    </row>
    <row r="44" spans="1:22" ht="15.75" x14ac:dyDescent="0.25">
      <c r="A44" s="24">
        <v>36</v>
      </c>
      <c r="B44" s="22" t="s">
        <v>1302</v>
      </c>
      <c r="C44" s="102">
        <v>2</v>
      </c>
      <c r="D44" s="58">
        <v>6</v>
      </c>
      <c r="E44" s="58">
        <v>127</v>
      </c>
      <c r="F44" s="58">
        <v>0</v>
      </c>
      <c r="G44" s="58">
        <v>107</v>
      </c>
      <c r="H44" s="58"/>
      <c r="I44" s="58">
        <v>56</v>
      </c>
      <c r="J44" s="58">
        <v>64</v>
      </c>
      <c r="K44" s="58">
        <v>15</v>
      </c>
      <c r="L44" s="58">
        <v>413</v>
      </c>
      <c r="M44" s="58">
        <v>681</v>
      </c>
      <c r="N44" s="58">
        <v>141</v>
      </c>
      <c r="O44" s="58">
        <v>33</v>
      </c>
      <c r="P44" s="58">
        <v>2520</v>
      </c>
      <c r="Q44" s="58">
        <v>42</v>
      </c>
      <c r="R44" s="58">
        <v>6</v>
      </c>
      <c r="S44" s="58">
        <v>216</v>
      </c>
      <c r="T44" s="58">
        <v>9</v>
      </c>
      <c r="U44" s="58">
        <v>1186</v>
      </c>
      <c r="V44" s="102">
        <v>1556</v>
      </c>
    </row>
    <row r="45" spans="1:22" ht="15.75" x14ac:dyDescent="0.25">
      <c r="A45" s="24">
        <v>37</v>
      </c>
      <c r="B45" s="22" t="s">
        <v>1303</v>
      </c>
      <c r="C45" s="102"/>
      <c r="D45" s="58">
        <v>3</v>
      </c>
      <c r="E45" s="58"/>
      <c r="F45" s="58"/>
      <c r="G45" s="58"/>
      <c r="H45" s="58">
        <v>2</v>
      </c>
      <c r="I45" s="58"/>
      <c r="J45" s="58"/>
      <c r="K45" s="58"/>
      <c r="L45" s="58"/>
      <c r="M45" s="58"/>
      <c r="N45" s="58"/>
      <c r="O45" s="58"/>
      <c r="P45" s="58"/>
      <c r="Q45" s="58"/>
      <c r="R45" s="58"/>
      <c r="S45" s="58"/>
      <c r="T45" s="58"/>
      <c r="U45" s="58"/>
      <c r="V45" s="102">
        <v>340</v>
      </c>
    </row>
    <row r="46" spans="1:22" ht="15.75" x14ac:dyDescent="0.25">
      <c r="A46" s="24">
        <v>38</v>
      </c>
      <c r="B46" s="22" t="s">
        <v>1304</v>
      </c>
      <c r="C46" s="102">
        <v>17</v>
      </c>
      <c r="D46" s="58">
        <v>4</v>
      </c>
      <c r="E46" s="58"/>
      <c r="F46" s="58">
        <f>39+17</f>
        <v>56</v>
      </c>
      <c r="G46" s="58"/>
      <c r="H46" s="58">
        <v>5</v>
      </c>
      <c r="I46" s="58">
        <v>21</v>
      </c>
      <c r="J46" s="58">
        <v>25</v>
      </c>
      <c r="K46" s="58"/>
      <c r="L46" s="58"/>
      <c r="M46" s="58"/>
      <c r="N46" s="58"/>
      <c r="O46" s="58">
        <v>2</v>
      </c>
      <c r="P46" s="58"/>
      <c r="Q46" s="58"/>
      <c r="R46" s="58"/>
      <c r="S46" s="58">
        <v>88</v>
      </c>
      <c r="T46" s="58"/>
      <c r="U46" s="58">
        <v>730</v>
      </c>
      <c r="V46" s="102">
        <v>520</v>
      </c>
    </row>
    <row r="47" spans="1:22" ht="15.75" x14ac:dyDescent="0.25">
      <c r="A47" s="24">
        <v>39</v>
      </c>
      <c r="B47" s="22" t="s">
        <v>1305</v>
      </c>
      <c r="C47" s="102"/>
      <c r="D47" s="58">
        <v>2</v>
      </c>
      <c r="E47" s="58">
        <v>2</v>
      </c>
      <c r="F47" s="58"/>
      <c r="G47" s="58">
        <v>6</v>
      </c>
      <c r="H47" s="58">
        <v>3</v>
      </c>
      <c r="I47" s="58">
        <v>5</v>
      </c>
      <c r="J47" s="58">
        <v>2</v>
      </c>
      <c r="K47" s="58"/>
      <c r="L47" s="58"/>
      <c r="M47" s="58">
        <v>120</v>
      </c>
      <c r="N47" s="58">
        <v>120</v>
      </c>
      <c r="O47" s="58">
        <v>2</v>
      </c>
      <c r="P47" s="58">
        <v>200</v>
      </c>
      <c r="Q47" s="58"/>
      <c r="R47" s="58"/>
      <c r="S47" s="58">
        <v>12</v>
      </c>
      <c r="T47" s="58"/>
      <c r="U47" s="58">
        <v>150</v>
      </c>
      <c r="V47" s="102">
        <v>177</v>
      </c>
    </row>
    <row r="48" spans="1:22" ht="15.75" x14ac:dyDescent="0.25">
      <c r="A48" s="24">
        <v>40</v>
      </c>
      <c r="B48" s="22" t="s">
        <v>1306</v>
      </c>
      <c r="C48" s="102">
        <v>25</v>
      </c>
      <c r="D48" s="58">
        <v>6</v>
      </c>
      <c r="E48" s="58">
        <v>40</v>
      </c>
      <c r="F48" s="58">
        <v>4</v>
      </c>
      <c r="G48" s="58">
        <v>20</v>
      </c>
      <c r="H48" s="58">
        <v>4</v>
      </c>
      <c r="I48" s="58">
        <v>9</v>
      </c>
      <c r="J48" s="58">
        <v>40</v>
      </c>
      <c r="K48" s="58"/>
      <c r="L48" s="58"/>
      <c r="M48" s="58">
        <v>100</v>
      </c>
      <c r="N48" s="58">
        <v>20</v>
      </c>
      <c r="O48" s="58">
        <v>11</v>
      </c>
      <c r="P48" s="58">
        <v>20000</v>
      </c>
      <c r="Q48" s="58">
        <v>59</v>
      </c>
      <c r="R48" s="58">
        <v>16</v>
      </c>
      <c r="S48" s="58">
        <v>17</v>
      </c>
      <c r="T48" s="58">
        <v>2</v>
      </c>
      <c r="U48" s="58">
        <v>1000</v>
      </c>
      <c r="V48" s="102">
        <v>1200</v>
      </c>
    </row>
    <row r="49" spans="1:22" ht="15.75" x14ac:dyDescent="0.25">
      <c r="A49" s="24">
        <v>41</v>
      </c>
      <c r="B49" s="22" t="s">
        <v>1307</v>
      </c>
      <c r="C49" s="102"/>
      <c r="D49" s="58">
        <v>2</v>
      </c>
      <c r="E49" s="58">
        <v>2</v>
      </c>
      <c r="F49" s="58"/>
      <c r="G49" s="58">
        <v>51</v>
      </c>
      <c r="H49" s="58">
        <v>2</v>
      </c>
      <c r="I49" s="58">
        <v>10</v>
      </c>
      <c r="J49" s="58">
        <v>31</v>
      </c>
      <c r="K49" s="58"/>
      <c r="L49" s="58"/>
      <c r="M49" s="58"/>
      <c r="N49" s="58"/>
      <c r="O49" s="58">
        <v>9</v>
      </c>
      <c r="P49" s="58">
        <v>10600</v>
      </c>
      <c r="Q49" s="58">
        <v>2</v>
      </c>
      <c r="R49" s="58"/>
      <c r="S49" s="58">
        <v>23</v>
      </c>
      <c r="T49" s="58">
        <v>2</v>
      </c>
      <c r="U49" s="58">
        <v>580</v>
      </c>
      <c r="V49" s="102">
        <v>580</v>
      </c>
    </row>
    <row r="50" spans="1:22" ht="15.75" x14ac:dyDescent="0.25">
      <c r="A50" s="24">
        <v>42</v>
      </c>
      <c r="B50" s="22" t="s">
        <v>1308</v>
      </c>
      <c r="C50" s="102">
        <v>1</v>
      </c>
      <c r="D50" s="58"/>
      <c r="E50" s="58"/>
      <c r="F50" s="58"/>
      <c r="G50" s="58"/>
      <c r="H50" s="58"/>
      <c r="I50" s="58"/>
      <c r="J50" s="58"/>
      <c r="K50" s="58"/>
      <c r="L50" s="58"/>
      <c r="M50" s="58"/>
      <c r="N50" s="58"/>
      <c r="O50" s="58"/>
      <c r="P50" s="58"/>
      <c r="Q50" s="58"/>
      <c r="R50" s="58"/>
      <c r="S50" s="58"/>
      <c r="T50" s="58"/>
      <c r="U50" s="58"/>
      <c r="V50" s="102">
        <v>299</v>
      </c>
    </row>
    <row r="51" spans="1:22" ht="15.75" x14ac:dyDescent="0.25">
      <c r="A51" s="24">
        <v>43</v>
      </c>
      <c r="B51" s="22" t="s">
        <v>1309</v>
      </c>
      <c r="C51" s="102">
        <v>6</v>
      </c>
      <c r="D51" s="58">
        <v>2</v>
      </c>
      <c r="E51" s="58"/>
      <c r="F51" s="58"/>
      <c r="G51" s="58"/>
      <c r="H51" s="58"/>
      <c r="I51" s="58">
        <v>10</v>
      </c>
      <c r="J51" s="58">
        <v>12</v>
      </c>
      <c r="K51" s="58">
        <v>5</v>
      </c>
      <c r="L51" s="58">
        <v>1</v>
      </c>
      <c r="M51" s="58">
        <v>159</v>
      </c>
      <c r="N51" s="58">
        <v>84</v>
      </c>
      <c r="O51" s="58">
        <v>11</v>
      </c>
      <c r="P51" s="58">
        <v>350</v>
      </c>
      <c r="Q51" s="58">
        <v>12</v>
      </c>
      <c r="R51" s="58">
        <v>2</v>
      </c>
      <c r="S51" s="58">
        <v>30</v>
      </c>
      <c r="T51" s="58">
        <v>7</v>
      </c>
      <c r="U51" s="58">
        <v>415</v>
      </c>
      <c r="V51" s="102">
        <v>420</v>
      </c>
    </row>
    <row r="52" spans="1:22" ht="15.75" x14ac:dyDescent="0.25">
      <c r="A52" s="24">
        <v>44</v>
      </c>
      <c r="B52" s="22" t="s">
        <v>1310</v>
      </c>
      <c r="C52" s="102"/>
      <c r="D52" s="58">
        <v>6</v>
      </c>
      <c r="E52" s="58"/>
      <c r="F52" s="58">
        <v>5</v>
      </c>
      <c r="G52" s="58">
        <v>2</v>
      </c>
      <c r="H52" s="58"/>
      <c r="I52" s="58">
        <v>5</v>
      </c>
      <c r="J52" s="58">
        <v>2</v>
      </c>
      <c r="K52" s="58"/>
      <c r="L52" s="58"/>
      <c r="M52" s="58"/>
      <c r="N52" s="58"/>
      <c r="O52" s="58">
        <v>24</v>
      </c>
      <c r="P52" s="58"/>
      <c r="Q52" s="58"/>
      <c r="R52" s="58"/>
      <c r="S52" s="58"/>
      <c r="T52" s="58">
        <v>7</v>
      </c>
      <c r="U52" s="58">
        <f>30+110+81</f>
        <v>221</v>
      </c>
      <c r="V52" s="102">
        <v>1050</v>
      </c>
    </row>
    <row r="53" spans="1:22" ht="15.75" x14ac:dyDescent="0.25">
      <c r="A53" s="24">
        <v>45</v>
      </c>
      <c r="B53" s="22" t="s">
        <v>1311</v>
      </c>
      <c r="C53" s="102">
        <v>0</v>
      </c>
      <c r="D53" s="58">
        <v>2</v>
      </c>
      <c r="E53" s="58">
        <v>12</v>
      </c>
      <c r="F53" s="58"/>
      <c r="G53" s="58">
        <v>1</v>
      </c>
      <c r="H53" s="58">
        <v>2</v>
      </c>
      <c r="I53" s="58">
        <v>28</v>
      </c>
      <c r="J53" s="58">
        <v>15</v>
      </c>
      <c r="K53" s="58"/>
      <c r="L53" s="58">
        <v>550</v>
      </c>
      <c r="M53" s="58">
        <v>130</v>
      </c>
      <c r="N53" s="58">
        <v>65</v>
      </c>
      <c r="O53" s="58">
        <v>10</v>
      </c>
      <c r="P53" s="58">
        <v>880</v>
      </c>
      <c r="Q53" s="58">
        <v>0</v>
      </c>
      <c r="R53" s="58"/>
      <c r="S53" s="58">
        <v>51</v>
      </c>
      <c r="T53" s="58">
        <v>2</v>
      </c>
      <c r="U53" s="58">
        <v>385</v>
      </c>
      <c r="V53" s="102">
        <v>633</v>
      </c>
    </row>
    <row r="54" spans="1:22" ht="15.75" x14ac:dyDescent="0.25">
      <c r="A54" s="24">
        <v>46</v>
      </c>
      <c r="B54" s="22" t="s">
        <v>1312</v>
      </c>
      <c r="C54" s="102">
        <v>1</v>
      </c>
      <c r="D54" s="58"/>
      <c r="E54" s="58"/>
      <c r="F54" s="58"/>
      <c r="G54" s="58"/>
      <c r="H54" s="58">
        <v>2</v>
      </c>
      <c r="I54" s="58"/>
      <c r="J54" s="58"/>
      <c r="K54" s="58"/>
      <c r="L54" s="58"/>
      <c r="M54" s="58"/>
      <c r="N54" s="58"/>
      <c r="O54" s="58"/>
      <c r="P54" s="58"/>
      <c r="Q54" s="58"/>
      <c r="R54" s="58"/>
      <c r="S54" s="58"/>
      <c r="T54" s="58"/>
      <c r="U54" s="58"/>
      <c r="V54" s="102">
        <v>100</v>
      </c>
    </row>
    <row r="55" spans="1:22" ht="15.75" x14ac:dyDescent="0.25">
      <c r="A55" s="24">
        <v>47</v>
      </c>
      <c r="B55" s="22" t="s">
        <v>1313</v>
      </c>
      <c r="C55" s="102"/>
      <c r="D55" s="58">
        <v>1</v>
      </c>
      <c r="E55" s="58">
        <v>2</v>
      </c>
      <c r="F55" s="58">
        <v>0</v>
      </c>
      <c r="G55" s="58">
        <v>15</v>
      </c>
      <c r="H55" s="58">
        <v>2</v>
      </c>
      <c r="I55" s="58">
        <v>10</v>
      </c>
      <c r="J55" s="58">
        <v>15</v>
      </c>
      <c r="K55" s="58"/>
      <c r="L55" s="58"/>
      <c r="M55" s="58">
        <v>35</v>
      </c>
      <c r="N55" s="58"/>
      <c r="O55" s="58">
        <v>10</v>
      </c>
      <c r="P55" s="58">
        <v>1500</v>
      </c>
      <c r="Q55" s="58">
        <v>1</v>
      </c>
      <c r="R55" s="58"/>
      <c r="S55" s="58">
        <v>6</v>
      </c>
      <c r="T55" s="58">
        <v>2</v>
      </c>
      <c r="U55" s="58">
        <v>45</v>
      </c>
      <c r="V55" s="102">
        <v>150</v>
      </c>
    </row>
    <row r="56" spans="1:22" ht="15.75" x14ac:dyDescent="0.25">
      <c r="A56" s="24">
        <v>48</v>
      </c>
      <c r="B56" s="22" t="s">
        <v>1314</v>
      </c>
      <c r="C56" s="102"/>
      <c r="D56" s="58"/>
      <c r="E56" s="58"/>
      <c r="F56" s="58"/>
      <c r="G56" s="58">
        <v>8</v>
      </c>
      <c r="H56" s="58">
        <v>3</v>
      </c>
      <c r="I56" s="58">
        <v>66</v>
      </c>
      <c r="J56" s="58">
        <v>15</v>
      </c>
      <c r="K56" s="58"/>
      <c r="L56" s="58">
        <v>200</v>
      </c>
      <c r="M56" s="58">
        <v>259</v>
      </c>
      <c r="N56" s="58">
        <v>560</v>
      </c>
      <c r="O56" s="58">
        <v>3</v>
      </c>
      <c r="P56" s="58">
        <v>3224</v>
      </c>
      <c r="Q56" s="58">
        <v>5</v>
      </c>
      <c r="R56" s="58">
        <v>1</v>
      </c>
      <c r="S56" s="58">
        <v>6</v>
      </c>
      <c r="T56" s="58"/>
      <c r="U56" s="58">
        <v>30</v>
      </c>
      <c r="V56" s="102">
        <v>86</v>
      </c>
    </row>
    <row r="57" spans="1:22" ht="15.75" x14ac:dyDescent="0.25">
      <c r="A57" s="24">
        <v>49</v>
      </c>
      <c r="B57" s="22" t="s">
        <v>1315</v>
      </c>
      <c r="C57" s="102">
        <v>72</v>
      </c>
      <c r="D57" s="58">
        <v>16</v>
      </c>
      <c r="E57" s="58">
        <v>176</v>
      </c>
      <c r="F57" s="58">
        <v>20</v>
      </c>
      <c r="G57" s="58">
        <v>41</v>
      </c>
      <c r="H57" s="58">
        <v>3</v>
      </c>
      <c r="I57" s="58">
        <v>40</v>
      </c>
      <c r="J57" s="58">
        <v>68</v>
      </c>
      <c r="K57" s="58"/>
      <c r="L57" s="58"/>
      <c r="M57" s="58">
        <v>400</v>
      </c>
      <c r="N57" s="58">
        <v>100</v>
      </c>
      <c r="O57" s="58">
        <v>30</v>
      </c>
      <c r="P57" s="58"/>
      <c r="Q57" s="58"/>
      <c r="R57" s="58"/>
      <c r="S57" s="58">
        <v>96</v>
      </c>
      <c r="T57" s="58">
        <v>3</v>
      </c>
      <c r="U57" s="58">
        <v>540</v>
      </c>
      <c r="V57" s="102">
        <v>810</v>
      </c>
    </row>
    <row r="58" spans="1:22" ht="15.75" x14ac:dyDescent="0.25">
      <c r="A58" s="24">
        <v>50</v>
      </c>
      <c r="B58" s="22" t="s">
        <v>1316</v>
      </c>
      <c r="C58" s="102">
        <v>16</v>
      </c>
      <c r="D58" s="58"/>
      <c r="E58" s="58"/>
      <c r="F58" s="58"/>
      <c r="G58" s="58"/>
      <c r="H58" s="58"/>
      <c r="I58" s="58">
        <v>3</v>
      </c>
      <c r="J58" s="58">
        <v>6</v>
      </c>
      <c r="K58" s="58"/>
      <c r="L58" s="58">
        <v>1000</v>
      </c>
      <c r="M58" s="58">
        <v>420</v>
      </c>
      <c r="N58" s="58"/>
      <c r="O58" s="58">
        <v>8</v>
      </c>
      <c r="P58" s="58"/>
      <c r="Q58" s="58"/>
      <c r="R58" s="58"/>
      <c r="S58" s="58">
        <v>80</v>
      </c>
      <c r="T58" s="58"/>
      <c r="U58" s="58">
        <v>320</v>
      </c>
      <c r="V58" s="102">
        <v>322</v>
      </c>
    </row>
    <row r="59" spans="1:22" ht="15.75" x14ac:dyDescent="0.25">
      <c r="A59" s="24">
        <v>51</v>
      </c>
      <c r="B59" s="22" t="s">
        <v>1317</v>
      </c>
      <c r="C59" s="102"/>
      <c r="D59" s="58"/>
      <c r="E59" s="58"/>
      <c r="F59" s="58"/>
      <c r="G59" s="58">
        <v>34</v>
      </c>
      <c r="H59" s="58"/>
      <c r="I59" s="58"/>
      <c r="J59" s="58">
        <v>3</v>
      </c>
      <c r="K59" s="58"/>
      <c r="L59" s="58"/>
      <c r="M59" s="58"/>
      <c r="N59" s="58"/>
      <c r="O59" s="58"/>
      <c r="P59" s="58"/>
      <c r="Q59" s="58"/>
      <c r="R59" s="58"/>
      <c r="S59" s="58"/>
      <c r="T59" s="58"/>
      <c r="U59" s="58"/>
      <c r="V59" s="102">
        <v>170</v>
      </c>
    </row>
    <row r="60" spans="1:22" ht="15.75" x14ac:dyDescent="0.25">
      <c r="A60" s="24">
        <v>52</v>
      </c>
      <c r="B60" s="22" t="s">
        <v>1318</v>
      </c>
      <c r="C60" s="102"/>
      <c r="D60" s="58">
        <v>3</v>
      </c>
      <c r="E60" s="58">
        <v>64</v>
      </c>
      <c r="F60" s="58"/>
      <c r="G60" s="58"/>
      <c r="H60" s="58"/>
      <c r="I60" s="58">
        <v>25</v>
      </c>
      <c r="J60" s="58">
        <v>17</v>
      </c>
      <c r="K60" s="58"/>
      <c r="L60" s="58">
        <v>201</v>
      </c>
      <c r="M60" s="58">
        <v>115</v>
      </c>
      <c r="N60" s="58">
        <v>74</v>
      </c>
      <c r="O60" s="58">
        <v>17</v>
      </c>
      <c r="P60" s="58"/>
      <c r="Q60" s="58"/>
      <c r="R60" s="58"/>
      <c r="S60" s="58">
        <v>25</v>
      </c>
      <c r="T60" s="58">
        <v>7</v>
      </c>
      <c r="U60" s="58">
        <v>1066</v>
      </c>
      <c r="V60" s="102">
        <v>500</v>
      </c>
    </row>
    <row r="61" spans="1:22" ht="15.75" x14ac:dyDescent="0.25">
      <c r="A61" s="24">
        <v>53</v>
      </c>
      <c r="B61" s="22" t="s">
        <v>1319</v>
      </c>
      <c r="C61" s="105" t="s">
        <v>966</v>
      </c>
      <c r="D61" s="159">
        <v>1</v>
      </c>
      <c r="E61" s="159">
        <v>3</v>
      </c>
      <c r="F61" s="159">
        <v>3</v>
      </c>
      <c r="G61" s="159">
        <v>13</v>
      </c>
      <c r="H61" s="159">
        <v>2</v>
      </c>
      <c r="I61" s="159">
        <v>24</v>
      </c>
      <c r="J61" s="159">
        <v>15</v>
      </c>
      <c r="K61" s="159">
        <v>2</v>
      </c>
      <c r="L61" s="159"/>
      <c r="M61" s="159">
        <v>211</v>
      </c>
      <c r="N61" s="159">
        <v>59</v>
      </c>
      <c r="O61" s="159">
        <v>8</v>
      </c>
      <c r="P61" s="58">
        <v>1600</v>
      </c>
      <c r="Q61" s="159">
        <v>6</v>
      </c>
      <c r="R61" s="159"/>
      <c r="S61" s="159">
        <v>27</v>
      </c>
      <c r="T61" s="159">
        <v>7</v>
      </c>
      <c r="U61" s="159">
        <v>154</v>
      </c>
      <c r="V61" s="159">
        <v>260</v>
      </c>
    </row>
    <row r="62" spans="1:22" ht="15.75" x14ac:dyDescent="0.25">
      <c r="A62" s="24">
        <v>54</v>
      </c>
      <c r="B62" s="22" t="s">
        <v>1320</v>
      </c>
      <c r="C62" s="102">
        <v>2</v>
      </c>
      <c r="D62" s="58">
        <v>35</v>
      </c>
      <c r="E62" s="58">
        <v>4</v>
      </c>
      <c r="F62" s="58">
        <v>4</v>
      </c>
      <c r="G62" s="58">
        <v>88</v>
      </c>
      <c r="H62" s="58">
        <v>2</v>
      </c>
      <c r="I62" s="58">
        <v>28</v>
      </c>
      <c r="J62" s="58">
        <v>35</v>
      </c>
      <c r="K62" s="58">
        <v>68</v>
      </c>
      <c r="L62" s="58">
        <v>23</v>
      </c>
      <c r="M62" s="58">
        <v>223</v>
      </c>
      <c r="N62" s="58">
        <v>118</v>
      </c>
      <c r="O62" s="58">
        <v>17</v>
      </c>
      <c r="P62" s="58">
        <v>2600</v>
      </c>
      <c r="Q62" s="58">
        <v>195</v>
      </c>
      <c r="R62" s="58">
        <v>18</v>
      </c>
      <c r="S62" s="58">
        <v>10</v>
      </c>
      <c r="T62" s="58">
        <v>37</v>
      </c>
      <c r="U62" s="58">
        <v>1433</v>
      </c>
      <c r="V62" s="102">
        <v>1542</v>
      </c>
    </row>
    <row r="63" spans="1:22" ht="15.75" x14ac:dyDescent="0.25">
      <c r="A63" s="24">
        <v>55</v>
      </c>
      <c r="B63" s="22" t="s">
        <v>1321</v>
      </c>
      <c r="C63" s="102"/>
      <c r="D63" s="58">
        <v>22</v>
      </c>
      <c r="E63" s="58"/>
      <c r="F63" s="58"/>
      <c r="G63" s="58">
        <v>6</v>
      </c>
      <c r="H63" s="58">
        <v>1</v>
      </c>
      <c r="I63" s="58">
        <v>5</v>
      </c>
      <c r="J63" s="58">
        <v>2</v>
      </c>
      <c r="K63" s="58"/>
      <c r="L63" s="58"/>
      <c r="M63" s="58"/>
      <c r="N63" s="58"/>
      <c r="O63" s="58">
        <v>34</v>
      </c>
      <c r="P63" s="58"/>
      <c r="Q63" s="58"/>
      <c r="R63" s="58"/>
      <c r="S63" s="58"/>
      <c r="T63" s="58">
        <v>7</v>
      </c>
      <c r="U63" s="58">
        <v>200</v>
      </c>
      <c r="V63" s="102">
        <v>500</v>
      </c>
    </row>
    <row r="64" spans="1:22" ht="15.75" x14ac:dyDescent="0.25">
      <c r="A64" s="24">
        <v>56</v>
      </c>
      <c r="B64" s="22" t="s">
        <v>1322</v>
      </c>
      <c r="C64" s="102">
        <v>2</v>
      </c>
      <c r="D64" s="58">
        <v>6</v>
      </c>
      <c r="E64" s="58">
        <v>127</v>
      </c>
      <c r="F64" s="58">
        <v>0</v>
      </c>
      <c r="G64" s="58">
        <v>107</v>
      </c>
      <c r="H64" s="58"/>
      <c r="I64" s="58">
        <v>56</v>
      </c>
      <c r="J64" s="58">
        <v>64</v>
      </c>
      <c r="K64" s="58">
        <v>15</v>
      </c>
      <c r="L64" s="58">
        <v>413</v>
      </c>
      <c r="M64" s="58">
        <v>681</v>
      </c>
      <c r="N64" s="58">
        <v>141</v>
      </c>
      <c r="O64" s="58">
        <v>33</v>
      </c>
      <c r="P64" s="58">
        <v>2520</v>
      </c>
      <c r="Q64" s="58">
        <v>42</v>
      </c>
      <c r="R64" s="58">
        <v>6</v>
      </c>
      <c r="S64" s="58">
        <v>216</v>
      </c>
      <c r="T64" s="58">
        <v>9</v>
      </c>
      <c r="U64" s="58">
        <v>1186</v>
      </c>
      <c r="V64" s="102">
        <v>1556</v>
      </c>
    </row>
    <row r="65" spans="1:22" ht="15.75" x14ac:dyDescent="0.25">
      <c r="A65" s="24">
        <v>57</v>
      </c>
      <c r="B65" s="22" t="s">
        <v>1323</v>
      </c>
      <c r="C65" s="102"/>
      <c r="D65" s="58">
        <v>3</v>
      </c>
      <c r="E65" s="58"/>
      <c r="F65" s="58"/>
      <c r="G65" s="58"/>
      <c r="H65" s="58">
        <v>2</v>
      </c>
      <c r="I65" s="58"/>
      <c r="J65" s="58"/>
      <c r="K65" s="58"/>
      <c r="L65" s="58"/>
      <c r="M65" s="58"/>
      <c r="N65" s="58"/>
      <c r="O65" s="58"/>
      <c r="P65" s="58"/>
      <c r="Q65" s="58"/>
      <c r="R65" s="58"/>
      <c r="S65" s="58"/>
      <c r="T65" s="58"/>
      <c r="U65" s="58"/>
      <c r="V65" s="102">
        <v>340</v>
      </c>
    </row>
    <row r="66" spans="1:22" ht="15.75" x14ac:dyDescent="0.25">
      <c r="A66" s="24">
        <v>58</v>
      </c>
      <c r="B66" s="22" t="s">
        <v>1324</v>
      </c>
      <c r="C66" s="102">
        <v>1</v>
      </c>
      <c r="D66" s="58">
        <v>1</v>
      </c>
      <c r="E66" s="58">
        <v>3</v>
      </c>
      <c r="F66" s="58"/>
      <c r="G66" s="58">
        <v>10</v>
      </c>
      <c r="H66" s="58">
        <v>1</v>
      </c>
      <c r="I66" s="58">
        <v>1</v>
      </c>
      <c r="J66" s="58">
        <v>1</v>
      </c>
      <c r="K66" s="58"/>
      <c r="L66" s="58"/>
      <c r="M66" s="58">
        <v>10</v>
      </c>
      <c r="N66" s="58">
        <v>10</v>
      </c>
      <c r="O66" s="58">
        <v>6</v>
      </c>
      <c r="P66" s="58"/>
      <c r="Q66" s="58">
        <v>7</v>
      </c>
      <c r="R66" s="58"/>
      <c r="S66" s="58"/>
      <c r="T66" s="58">
        <v>6</v>
      </c>
      <c r="U66" s="58">
        <v>100</v>
      </c>
      <c r="V66" s="102">
        <v>350</v>
      </c>
    </row>
    <row r="67" spans="1:22" ht="15.75" x14ac:dyDescent="0.25">
      <c r="A67" s="24">
        <v>59</v>
      </c>
      <c r="B67" s="22" t="s">
        <v>1325</v>
      </c>
      <c r="C67" s="102"/>
      <c r="D67" s="58">
        <v>2</v>
      </c>
      <c r="E67" s="58">
        <v>2</v>
      </c>
      <c r="F67" s="58"/>
      <c r="G67" s="58">
        <v>6</v>
      </c>
      <c r="H67" s="58">
        <v>3</v>
      </c>
      <c r="I67" s="58">
        <v>5</v>
      </c>
      <c r="J67" s="58">
        <v>2</v>
      </c>
      <c r="K67" s="58"/>
      <c r="L67" s="58"/>
      <c r="M67" s="58">
        <v>120</v>
      </c>
      <c r="N67" s="58">
        <v>120</v>
      </c>
      <c r="O67" s="58">
        <v>2</v>
      </c>
      <c r="P67" s="58">
        <v>200</v>
      </c>
      <c r="Q67" s="58"/>
      <c r="R67" s="58"/>
      <c r="S67" s="58">
        <v>12</v>
      </c>
      <c r="T67" s="58"/>
      <c r="U67" s="58">
        <v>150</v>
      </c>
      <c r="V67" s="102">
        <v>177</v>
      </c>
    </row>
    <row r="68" spans="1:22" ht="19.899999999999999" customHeight="1" x14ac:dyDescent="0.25">
      <c r="A68" s="24">
        <v>60</v>
      </c>
      <c r="B68" s="22" t="s">
        <v>1326</v>
      </c>
      <c r="C68" s="102">
        <v>5</v>
      </c>
      <c r="D68" s="58"/>
      <c r="E68" s="58">
        <v>40</v>
      </c>
      <c r="F68" s="58">
        <v>2</v>
      </c>
      <c r="G68" s="58">
        <v>6</v>
      </c>
      <c r="H68" s="58">
        <v>1</v>
      </c>
      <c r="I68" s="58">
        <v>3</v>
      </c>
      <c r="J68" s="58">
        <v>2</v>
      </c>
      <c r="K68" s="58"/>
      <c r="L68" s="58"/>
      <c r="M68" s="58">
        <v>150</v>
      </c>
      <c r="N68" s="58">
        <v>20</v>
      </c>
      <c r="O68" s="58"/>
      <c r="P68" s="58">
        <v>20000</v>
      </c>
      <c r="Q68" s="58">
        <v>1</v>
      </c>
      <c r="R68" s="58"/>
      <c r="S68" s="58">
        <v>3</v>
      </c>
      <c r="T68" s="58">
        <v>2</v>
      </c>
      <c r="U68" s="58">
        <v>60</v>
      </c>
      <c r="V68" s="102">
        <v>100</v>
      </c>
    </row>
    <row r="69" spans="1:22" ht="15.75" x14ac:dyDescent="0.25">
      <c r="A69" s="24">
        <v>61</v>
      </c>
      <c r="B69" s="22" t="s">
        <v>1327</v>
      </c>
      <c r="C69" s="102"/>
      <c r="D69" s="58"/>
      <c r="E69" s="58">
        <v>14</v>
      </c>
      <c r="F69" s="58">
        <v>56</v>
      </c>
      <c r="G69" s="58">
        <v>45</v>
      </c>
      <c r="H69" s="58">
        <v>5</v>
      </c>
      <c r="I69" s="58">
        <v>5</v>
      </c>
      <c r="J69" s="58">
        <v>31</v>
      </c>
      <c r="K69" s="58"/>
      <c r="L69" s="58"/>
      <c r="M69" s="58"/>
      <c r="N69" s="58"/>
      <c r="O69" s="58">
        <v>2</v>
      </c>
      <c r="P69" s="58"/>
      <c r="Q69" s="58">
        <v>5</v>
      </c>
      <c r="R69" s="58"/>
      <c r="S69" s="58">
        <v>88</v>
      </c>
      <c r="T69" s="58">
        <v>2</v>
      </c>
      <c r="U69" s="58">
        <v>20</v>
      </c>
      <c r="V69" s="102">
        <v>150</v>
      </c>
    </row>
    <row r="70" spans="1:22" ht="15.75" x14ac:dyDescent="0.25">
      <c r="A70" s="24">
        <v>62</v>
      </c>
      <c r="B70" s="22" t="s">
        <v>1328</v>
      </c>
      <c r="C70" s="102">
        <v>1</v>
      </c>
      <c r="D70" s="58"/>
      <c r="E70" s="58">
        <v>5</v>
      </c>
      <c r="F70" s="58"/>
      <c r="G70" s="58">
        <v>50</v>
      </c>
      <c r="H70" s="58">
        <v>1</v>
      </c>
      <c r="I70" s="58">
        <v>15</v>
      </c>
      <c r="J70" s="58">
        <v>6</v>
      </c>
      <c r="K70" s="58"/>
      <c r="L70" s="58">
        <v>150</v>
      </c>
      <c r="M70" s="58">
        <v>15</v>
      </c>
      <c r="N70" s="58">
        <v>30</v>
      </c>
      <c r="O70" s="58"/>
      <c r="P70" s="58">
        <v>7200</v>
      </c>
      <c r="Q70" s="58"/>
      <c r="R70" s="58"/>
      <c r="S70" s="58">
        <v>5</v>
      </c>
      <c r="T70" s="58"/>
      <c r="U70" s="58">
        <v>86</v>
      </c>
      <c r="V70" s="102">
        <v>35</v>
      </c>
    </row>
    <row r="71" spans="1:22" ht="15.75" x14ac:dyDescent="0.25">
      <c r="A71" s="24">
        <v>63</v>
      </c>
      <c r="B71" s="22" t="s">
        <v>1329</v>
      </c>
      <c r="C71" s="102">
        <v>6</v>
      </c>
      <c r="D71" s="58">
        <v>2</v>
      </c>
      <c r="E71" s="58"/>
      <c r="F71" s="58"/>
      <c r="G71" s="58"/>
      <c r="H71" s="58"/>
      <c r="I71" s="58">
        <v>10</v>
      </c>
      <c r="J71" s="58">
        <v>12</v>
      </c>
      <c r="K71" s="58">
        <v>5</v>
      </c>
      <c r="L71" s="58">
        <v>1</v>
      </c>
      <c r="M71" s="58">
        <v>159</v>
      </c>
      <c r="N71" s="58">
        <v>84</v>
      </c>
      <c r="O71" s="58">
        <v>11</v>
      </c>
      <c r="P71" s="58">
        <v>350</v>
      </c>
      <c r="Q71" s="58">
        <v>12</v>
      </c>
      <c r="R71" s="58">
        <v>2</v>
      </c>
      <c r="S71" s="58">
        <v>30</v>
      </c>
      <c r="T71" s="58">
        <v>7</v>
      </c>
      <c r="U71" s="58">
        <v>415</v>
      </c>
      <c r="V71" s="102">
        <v>420</v>
      </c>
    </row>
    <row r="72" spans="1:22" ht="15.75" x14ac:dyDescent="0.25">
      <c r="A72" s="24">
        <v>66</v>
      </c>
      <c r="B72" s="22" t="s">
        <v>1330</v>
      </c>
      <c r="C72" s="102"/>
      <c r="D72" s="58">
        <v>6</v>
      </c>
      <c r="E72" s="58"/>
      <c r="F72" s="58">
        <v>5</v>
      </c>
      <c r="G72" s="58">
        <v>2</v>
      </c>
      <c r="H72" s="58"/>
      <c r="I72" s="58">
        <v>5</v>
      </c>
      <c r="J72" s="58">
        <v>2</v>
      </c>
      <c r="K72" s="58"/>
      <c r="L72" s="58"/>
      <c r="M72" s="58"/>
      <c r="N72" s="58"/>
      <c r="O72" s="58">
        <v>24</v>
      </c>
      <c r="P72" s="58"/>
      <c r="Q72" s="58"/>
      <c r="R72" s="58"/>
      <c r="S72" s="58"/>
      <c r="T72" s="58">
        <v>7</v>
      </c>
      <c r="U72" s="58">
        <f>30+110+81</f>
        <v>221</v>
      </c>
      <c r="V72" s="102">
        <v>1050</v>
      </c>
    </row>
    <row r="73" spans="1:22" ht="15.75" x14ac:dyDescent="0.25">
      <c r="A73" s="24">
        <v>67</v>
      </c>
      <c r="B73" s="22" t="s">
        <v>1331</v>
      </c>
      <c r="C73" s="102">
        <v>0</v>
      </c>
      <c r="D73" s="58">
        <v>2</v>
      </c>
      <c r="E73" s="58">
        <v>12</v>
      </c>
      <c r="F73" s="58"/>
      <c r="G73" s="58">
        <v>1</v>
      </c>
      <c r="H73" s="58">
        <v>2</v>
      </c>
      <c r="I73" s="58">
        <v>28</v>
      </c>
      <c r="J73" s="58">
        <v>15</v>
      </c>
      <c r="K73" s="58"/>
      <c r="L73" s="58">
        <v>550</v>
      </c>
      <c r="M73" s="58">
        <v>130</v>
      </c>
      <c r="N73" s="58">
        <v>65</v>
      </c>
      <c r="O73" s="58">
        <v>10</v>
      </c>
      <c r="P73" s="58">
        <v>880</v>
      </c>
      <c r="Q73" s="58">
        <v>0</v>
      </c>
      <c r="R73" s="58"/>
      <c r="S73" s="58">
        <v>51</v>
      </c>
      <c r="T73" s="58">
        <v>2</v>
      </c>
      <c r="U73" s="58">
        <v>385</v>
      </c>
      <c r="V73" s="102">
        <v>633</v>
      </c>
    </row>
    <row r="74" spans="1:22" ht="15.75" x14ac:dyDescent="0.25">
      <c r="A74" s="24">
        <v>68</v>
      </c>
      <c r="B74" s="22" t="s">
        <v>1332</v>
      </c>
      <c r="C74" s="102">
        <v>1</v>
      </c>
      <c r="D74" s="58"/>
      <c r="E74" s="58"/>
      <c r="F74" s="58"/>
      <c r="G74" s="58"/>
      <c r="H74" s="58">
        <v>2</v>
      </c>
      <c r="I74" s="58"/>
      <c r="J74" s="58"/>
      <c r="K74" s="58"/>
      <c r="L74" s="58"/>
      <c r="M74" s="58"/>
      <c r="N74" s="58"/>
      <c r="O74" s="58"/>
      <c r="P74" s="58"/>
      <c r="Q74" s="58"/>
      <c r="R74" s="58"/>
      <c r="S74" s="58"/>
      <c r="T74" s="58"/>
      <c r="U74" s="58"/>
      <c r="V74" s="102">
        <v>100</v>
      </c>
    </row>
    <row r="75" spans="1:22" ht="15.75" x14ac:dyDescent="0.25">
      <c r="A75" s="24">
        <v>69</v>
      </c>
      <c r="B75" s="22" t="s">
        <v>1333</v>
      </c>
      <c r="C75" s="102"/>
      <c r="D75" s="58">
        <v>1</v>
      </c>
      <c r="E75" s="58">
        <v>2</v>
      </c>
      <c r="F75" s="58">
        <v>0</v>
      </c>
      <c r="G75" s="58">
        <v>15</v>
      </c>
      <c r="H75" s="58">
        <v>2</v>
      </c>
      <c r="I75" s="58">
        <v>10</v>
      </c>
      <c r="J75" s="58">
        <v>15</v>
      </c>
      <c r="K75" s="58"/>
      <c r="L75" s="58"/>
      <c r="M75" s="58">
        <v>35</v>
      </c>
      <c r="N75" s="58"/>
      <c r="O75" s="58">
        <v>10</v>
      </c>
      <c r="P75" s="58">
        <v>1500</v>
      </c>
      <c r="Q75" s="58">
        <v>1</v>
      </c>
      <c r="R75" s="58"/>
      <c r="S75" s="58">
        <v>6</v>
      </c>
      <c r="T75" s="58">
        <v>2</v>
      </c>
      <c r="U75" s="58">
        <v>45</v>
      </c>
      <c r="V75" s="102">
        <v>150</v>
      </c>
    </row>
    <row r="76" spans="1:22" ht="15.75" x14ac:dyDescent="0.25">
      <c r="A76" s="24">
        <v>70</v>
      </c>
      <c r="B76" s="22" t="s">
        <v>1334</v>
      </c>
      <c r="C76" s="102"/>
      <c r="D76" s="58"/>
      <c r="E76" s="58"/>
      <c r="F76" s="58"/>
      <c r="G76" s="58">
        <v>8</v>
      </c>
      <c r="H76" s="58">
        <v>3</v>
      </c>
      <c r="I76" s="58">
        <v>66</v>
      </c>
      <c r="J76" s="58">
        <v>15</v>
      </c>
      <c r="K76" s="58"/>
      <c r="L76" s="58">
        <v>200</v>
      </c>
      <c r="M76" s="58">
        <v>259</v>
      </c>
      <c r="N76" s="58">
        <v>560</v>
      </c>
      <c r="O76" s="58">
        <v>3</v>
      </c>
      <c r="P76" s="58">
        <v>3224</v>
      </c>
      <c r="Q76" s="58">
        <v>5</v>
      </c>
      <c r="R76" s="58">
        <v>1</v>
      </c>
      <c r="S76" s="58">
        <v>6</v>
      </c>
      <c r="T76" s="58"/>
      <c r="U76" s="58">
        <v>30</v>
      </c>
      <c r="V76" s="102">
        <v>86</v>
      </c>
    </row>
    <row r="77" spans="1:22" ht="15.75" x14ac:dyDescent="0.25">
      <c r="A77" s="24">
        <v>71</v>
      </c>
      <c r="B77" s="22" t="s">
        <v>1335</v>
      </c>
      <c r="C77" s="102">
        <v>72</v>
      </c>
      <c r="D77" s="58">
        <v>16</v>
      </c>
      <c r="E77" s="58">
        <v>176</v>
      </c>
      <c r="F77" s="58">
        <v>20</v>
      </c>
      <c r="G77" s="58">
        <v>41</v>
      </c>
      <c r="H77" s="58">
        <v>3</v>
      </c>
      <c r="I77" s="58">
        <v>40</v>
      </c>
      <c r="J77" s="58">
        <v>68</v>
      </c>
      <c r="K77" s="58"/>
      <c r="L77" s="58"/>
      <c r="M77" s="58">
        <v>400</v>
      </c>
      <c r="N77" s="58">
        <v>100</v>
      </c>
      <c r="O77" s="58">
        <v>30</v>
      </c>
      <c r="P77" s="58"/>
      <c r="Q77" s="58"/>
      <c r="R77" s="58"/>
      <c r="S77" s="58">
        <v>96</v>
      </c>
      <c r="T77" s="58">
        <v>3</v>
      </c>
      <c r="U77" s="58">
        <v>540</v>
      </c>
      <c r="V77" s="102">
        <v>810</v>
      </c>
    </row>
    <row r="78" spans="1:22" ht="15.75" x14ac:dyDescent="0.25">
      <c r="A78" s="24">
        <v>72</v>
      </c>
      <c r="B78" s="22" t="s">
        <v>1336</v>
      </c>
      <c r="C78" s="102">
        <v>16</v>
      </c>
      <c r="D78" s="58"/>
      <c r="E78" s="58"/>
      <c r="F78" s="58"/>
      <c r="G78" s="58"/>
      <c r="H78" s="58"/>
      <c r="I78" s="58">
        <v>3</v>
      </c>
      <c r="J78" s="58">
        <v>6</v>
      </c>
      <c r="K78" s="58"/>
      <c r="L78" s="58">
        <v>1000</v>
      </c>
      <c r="M78" s="58">
        <v>420</v>
      </c>
      <c r="N78" s="58"/>
      <c r="O78" s="58">
        <v>8</v>
      </c>
      <c r="P78" s="58"/>
      <c r="Q78" s="58"/>
      <c r="R78" s="58"/>
      <c r="S78" s="58">
        <v>80</v>
      </c>
      <c r="T78" s="58"/>
      <c r="U78" s="58">
        <v>320</v>
      </c>
      <c r="V78" s="102">
        <v>322</v>
      </c>
    </row>
    <row r="79" spans="1:22" ht="15.75" x14ac:dyDescent="0.25">
      <c r="A79" s="24">
        <v>73</v>
      </c>
      <c r="B79" s="22" t="s">
        <v>1337</v>
      </c>
      <c r="C79" s="102">
        <v>2</v>
      </c>
      <c r="D79" s="58">
        <v>6</v>
      </c>
      <c r="E79" s="58">
        <v>127</v>
      </c>
      <c r="F79" s="58">
        <v>0</v>
      </c>
      <c r="G79" s="58">
        <v>107</v>
      </c>
      <c r="H79" s="58"/>
      <c r="I79" s="58">
        <v>56</v>
      </c>
      <c r="J79" s="58">
        <v>64</v>
      </c>
      <c r="K79" s="58">
        <v>15</v>
      </c>
      <c r="L79" s="58">
        <v>413</v>
      </c>
      <c r="M79" s="58">
        <v>681</v>
      </c>
      <c r="N79" s="58">
        <v>141</v>
      </c>
      <c r="O79" s="58">
        <v>33</v>
      </c>
      <c r="P79" s="58">
        <v>2520</v>
      </c>
      <c r="Q79" s="58">
        <v>42</v>
      </c>
      <c r="R79" s="58">
        <v>6</v>
      </c>
      <c r="S79" s="58">
        <v>216</v>
      </c>
      <c r="T79" s="58">
        <v>9</v>
      </c>
      <c r="U79" s="58">
        <v>1186</v>
      </c>
      <c r="V79" s="102">
        <v>1556</v>
      </c>
    </row>
    <row r="80" spans="1:22" ht="15.75" x14ac:dyDescent="0.25">
      <c r="A80" s="24">
        <v>74</v>
      </c>
      <c r="B80" s="22" t="s">
        <v>1135</v>
      </c>
      <c r="C80" s="102"/>
      <c r="D80" s="58">
        <v>3</v>
      </c>
      <c r="E80" s="58"/>
      <c r="F80" s="58"/>
      <c r="G80" s="58"/>
      <c r="H80" s="58">
        <v>2</v>
      </c>
      <c r="I80" s="58"/>
      <c r="J80" s="58"/>
      <c r="K80" s="58"/>
      <c r="L80" s="58"/>
      <c r="M80" s="58"/>
      <c r="N80" s="58"/>
      <c r="O80" s="58"/>
      <c r="P80" s="58"/>
      <c r="Q80" s="58"/>
      <c r="R80" s="58"/>
      <c r="S80" s="58"/>
      <c r="T80" s="58"/>
      <c r="U80" s="58"/>
      <c r="V80" s="102">
        <v>340</v>
      </c>
    </row>
    <row r="81" spans="1:22" ht="15.75" x14ac:dyDescent="0.25">
      <c r="A81" s="24">
        <v>75</v>
      </c>
      <c r="B81" s="22" t="s">
        <v>1338</v>
      </c>
      <c r="C81" s="102">
        <v>17</v>
      </c>
      <c r="D81" s="58">
        <v>4</v>
      </c>
      <c r="E81" s="58"/>
      <c r="F81" s="58">
        <f>39+17</f>
        <v>56</v>
      </c>
      <c r="G81" s="58"/>
      <c r="H81" s="58">
        <v>5</v>
      </c>
      <c r="I81" s="58">
        <v>21</v>
      </c>
      <c r="J81" s="58">
        <v>25</v>
      </c>
      <c r="K81" s="58"/>
      <c r="L81" s="58"/>
      <c r="M81" s="58"/>
      <c r="N81" s="58"/>
      <c r="O81" s="58">
        <v>2</v>
      </c>
      <c r="P81" s="58"/>
      <c r="Q81" s="58"/>
      <c r="R81" s="58"/>
      <c r="S81" s="58">
        <v>88</v>
      </c>
      <c r="T81" s="58"/>
      <c r="U81" s="58">
        <v>730</v>
      </c>
      <c r="V81" s="102">
        <v>520</v>
      </c>
    </row>
    <row r="82" spans="1:22" ht="15.75" x14ac:dyDescent="0.25">
      <c r="A82" s="24">
        <v>76</v>
      </c>
      <c r="B82" s="22" t="s">
        <v>1339</v>
      </c>
      <c r="C82" s="102"/>
      <c r="D82" s="58">
        <v>2</v>
      </c>
      <c r="E82" s="58">
        <v>2</v>
      </c>
      <c r="F82" s="58"/>
      <c r="G82" s="58">
        <v>6</v>
      </c>
      <c r="H82" s="58">
        <v>3</v>
      </c>
      <c r="I82" s="58">
        <v>5</v>
      </c>
      <c r="J82" s="58">
        <v>2</v>
      </c>
      <c r="K82" s="58"/>
      <c r="L82" s="58"/>
      <c r="M82" s="58">
        <v>120</v>
      </c>
      <c r="N82" s="58">
        <v>120</v>
      </c>
      <c r="O82" s="58">
        <v>2</v>
      </c>
      <c r="P82" s="58">
        <v>200</v>
      </c>
      <c r="Q82" s="58"/>
      <c r="R82" s="58"/>
      <c r="S82" s="58">
        <v>12</v>
      </c>
      <c r="T82" s="58"/>
      <c r="U82" s="58">
        <v>150</v>
      </c>
      <c r="V82" s="102">
        <v>177</v>
      </c>
    </row>
    <row r="83" spans="1:22" ht="15.75" x14ac:dyDescent="0.25">
      <c r="A83" s="24">
        <v>77</v>
      </c>
      <c r="B83" s="22" t="s">
        <v>1340</v>
      </c>
      <c r="C83" s="102">
        <v>25</v>
      </c>
      <c r="D83" s="58">
        <v>6</v>
      </c>
      <c r="E83" s="58">
        <v>40</v>
      </c>
      <c r="F83" s="58">
        <v>4</v>
      </c>
      <c r="G83" s="58">
        <v>20</v>
      </c>
      <c r="H83" s="58">
        <v>4</v>
      </c>
      <c r="I83" s="58">
        <v>9</v>
      </c>
      <c r="J83" s="58">
        <v>40</v>
      </c>
      <c r="K83" s="58"/>
      <c r="L83" s="58"/>
      <c r="M83" s="58">
        <v>100</v>
      </c>
      <c r="N83" s="58">
        <v>20</v>
      </c>
      <c r="O83" s="58">
        <v>11</v>
      </c>
      <c r="P83" s="58">
        <v>20000</v>
      </c>
      <c r="Q83" s="58">
        <v>59</v>
      </c>
      <c r="R83" s="58">
        <v>16</v>
      </c>
      <c r="S83" s="58">
        <v>17</v>
      </c>
      <c r="T83" s="58">
        <v>2</v>
      </c>
      <c r="U83" s="58">
        <v>1000</v>
      </c>
      <c r="V83" s="102">
        <v>1200</v>
      </c>
    </row>
    <row r="84" spans="1:22" ht="15.75" x14ac:dyDescent="0.25">
      <c r="A84" s="24">
        <v>78</v>
      </c>
      <c r="B84" s="22" t="s">
        <v>1341</v>
      </c>
      <c r="C84" s="102"/>
      <c r="D84" s="58">
        <v>2</v>
      </c>
      <c r="E84" s="58">
        <v>2</v>
      </c>
      <c r="F84" s="58"/>
      <c r="G84" s="58">
        <v>51</v>
      </c>
      <c r="H84" s="58">
        <v>2</v>
      </c>
      <c r="I84" s="58">
        <v>10</v>
      </c>
      <c r="J84" s="58">
        <v>31</v>
      </c>
      <c r="K84" s="58"/>
      <c r="L84" s="58"/>
      <c r="M84" s="58"/>
      <c r="N84" s="58"/>
      <c r="O84" s="58">
        <v>9</v>
      </c>
      <c r="P84" s="58">
        <v>10600</v>
      </c>
      <c r="Q84" s="58">
        <v>2</v>
      </c>
      <c r="R84" s="58"/>
      <c r="S84" s="58">
        <v>23</v>
      </c>
      <c r="T84" s="58">
        <v>2</v>
      </c>
      <c r="U84" s="58">
        <v>580</v>
      </c>
      <c r="V84" s="102">
        <v>580</v>
      </c>
    </row>
    <row r="85" spans="1:22" ht="15.75" x14ac:dyDescent="0.25">
      <c r="A85" s="24">
        <v>79</v>
      </c>
      <c r="B85" s="22" t="s">
        <v>1342</v>
      </c>
      <c r="C85" s="102">
        <v>1</v>
      </c>
      <c r="D85" s="58"/>
      <c r="E85" s="58"/>
      <c r="F85" s="58"/>
      <c r="G85" s="58"/>
      <c r="H85" s="58"/>
      <c r="I85" s="58"/>
      <c r="J85" s="58"/>
      <c r="K85" s="58"/>
      <c r="L85" s="58"/>
      <c r="M85" s="58"/>
      <c r="N85" s="58"/>
      <c r="O85" s="58"/>
      <c r="P85" s="58"/>
      <c r="Q85" s="58"/>
      <c r="R85" s="58"/>
      <c r="S85" s="58"/>
      <c r="T85" s="58"/>
      <c r="U85" s="58"/>
      <c r="V85" s="102">
        <v>299</v>
      </c>
    </row>
    <row r="86" spans="1:22" ht="15.75" x14ac:dyDescent="0.25">
      <c r="A86" s="24">
        <v>80</v>
      </c>
      <c r="B86" s="22" t="s">
        <v>1343</v>
      </c>
      <c r="C86" s="102">
        <v>6</v>
      </c>
      <c r="D86" s="58">
        <v>2</v>
      </c>
      <c r="E86" s="58"/>
      <c r="F86" s="58"/>
      <c r="G86" s="58"/>
      <c r="H86" s="58"/>
      <c r="I86" s="58">
        <v>10</v>
      </c>
      <c r="J86" s="58">
        <v>12</v>
      </c>
      <c r="K86" s="58">
        <v>5</v>
      </c>
      <c r="L86" s="58">
        <v>1</v>
      </c>
      <c r="M86" s="58">
        <v>159</v>
      </c>
      <c r="N86" s="58">
        <v>84</v>
      </c>
      <c r="O86" s="58">
        <v>11</v>
      </c>
      <c r="P86" s="58">
        <v>350</v>
      </c>
      <c r="Q86" s="58">
        <v>12</v>
      </c>
      <c r="R86" s="58">
        <v>2</v>
      </c>
      <c r="S86" s="58">
        <v>30</v>
      </c>
      <c r="T86" s="58">
        <v>7</v>
      </c>
      <c r="U86" s="58">
        <v>415</v>
      </c>
      <c r="V86" s="102">
        <v>420</v>
      </c>
    </row>
    <row r="87" spans="1:22" ht="15.75" x14ac:dyDescent="0.25">
      <c r="A87" s="24">
        <v>81</v>
      </c>
      <c r="B87" s="22" t="s">
        <v>1344</v>
      </c>
      <c r="C87" s="102"/>
      <c r="D87" s="58">
        <v>6</v>
      </c>
      <c r="E87" s="58"/>
      <c r="F87" s="58">
        <v>5</v>
      </c>
      <c r="G87" s="58">
        <v>2</v>
      </c>
      <c r="H87" s="58"/>
      <c r="I87" s="58">
        <v>5</v>
      </c>
      <c r="J87" s="58">
        <v>2</v>
      </c>
      <c r="K87" s="58"/>
      <c r="L87" s="58"/>
      <c r="M87" s="58"/>
      <c r="N87" s="58"/>
      <c r="O87" s="58">
        <v>24</v>
      </c>
      <c r="P87" s="58"/>
      <c r="Q87" s="58"/>
      <c r="R87" s="58"/>
      <c r="S87" s="58"/>
      <c r="T87" s="58">
        <v>7</v>
      </c>
      <c r="U87" s="58">
        <f>30+110+81</f>
        <v>221</v>
      </c>
      <c r="V87" s="102">
        <v>1050</v>
      </c>
    </row>
    <row r="88" spans="1:22" ht="15.75" x14ac:dyDescent="0.25">
      <c r="A88" s="24">
        <v>82</v>
      </c>
      <c r="B88" s="22" t="s">
        <v>1345</v>
      </c>
      <c r="C88" s="102"/>
      <c r="D88" s="58"/>
      <c r="E88" s="58"/>
      <c r="F88" s="58">
        <v>10</v>
      </c>
      <c r="G88" s="58">
        <v>4</v>
      </c>
      <c r="H88" s="58">
        <v>3</v>
      </c>
      <c r="I88" s="58">
        <v>28</v>
      </c>
      <c r="J88" s="58">
        <v>9</v>
      </c>
      <c r="K88" s="58"/>
      <c r="L88" s="58">
        <v>350</v>
      </c>
      <c r="M88" s="58">
        <v>186</v>
      </c>
      <c r="N88" s="58">
        <v>260</v>
      </c>
      <c r="O88" s="58">
        <v>3</v>
      </c>
      <c r="P88" s="58">
        <v>1704</v>
      </c>
      <c r="Q88" s="58">
        <v>5</v>
      </c>
      <c r="R88" s="58">
        <v>1</v>
      </c>
      <c r="S88" s="58">
        <v>8</v>
      </c>
      <c r="T88" s="58"/>
      <c r="U88" s="58">
        <v>50</v>
      </c>
      <c r="V88" s="102">
        <v>50</v>
      </c>
    </row>
    <row r="89" spans="1:22" ht="15.75" x14ac:dyDescent="0.25">
      <c r="A89" s="24">
        <v>83</v>
      </c>
      <c r="B89" s="22" t="s">
        <v>1346</v>
      </c>
      <c r="C89" s="102">
        <v>1</v>
      </c>
      <c r="D89" s="58"/>
      <c r="E89" s="58"/>
      <c r="F89" s="58"/>
      <c r="G89" s="58"/>
      <c r="H89" s="58">
        <v>2</v>
      </c>
      <c r="I89" s="58"/>
      <c r="J89" s="58"/>
      <c r="K89" s="58"/>
      <c r="L89" s="58"/>
      <c r="M89" s="58"/>
      <c r="N89" s="58"/>
      <c r="O89" s="58"/>
      <c r="P89" s="58"/>
      <c r="Q89" s="58"/>
      <c r="R89" s="58"/>
      <c r="S89" s="58"/>
      <c r="T89" s="58"/>
      <c r="U89" s="58"/>
      <c r="V89" s="102">
        <v>100</v>
      </c>
    </row>
    <row r="90" spans="1:22" ht="15.75" x14ac:dyDescent="0.25">
      <c r="A90" s="24">
        <v>84</v>
      </c>
      <c r="B90" s="22" t="s">
        <v>1347</v>
      </c>
      <c r="C90" s="102"/>
      <c r="D90" s="58">
        <v>1</v>
      </c>
      <c r="E90" s="58">
        <v>2</v>
      </c>
      <c r="F90" s="58">
        <v>0</v>
      </c>
      <c r="G90" s="58">
        <v>15</v>
      </c>
      <c r="H90" s="58">
        <v>2</v>
      </c>
      <c r="I90" s="58">
        <v>10</v>
      </c>
      <c r="J90" s="58">
        <v>15</v>
      </c>
      <c r="K90" s="58"/>
      <c r="L90" s="58"/>
      <c r="M90" s="58">
        <v>35</v>
      </c>
      <c r="N90" s="58"/>
      <c r="O90" s="58">
        <v>10</v>
      </c>
      <c r="P90" s="58">
        <v>1500</v>
      </c>
      <c r="Q90" s="58">
        <v>1</v>
      </c>
      <c r="R90" s="58"/>
      <c r="S90" s="58">
        <v>6</v>
      </c>
      <c r="T90" s="58">
        <v>2</v>
      </c>
      <c r="U90" s="58">
        <v>45</v>
      </c>
      <c r="V90" s="102">
        <v>150</v>
      </c>
    </row>
    <row r="91" spans="1:22" ht="15.75" x14ac:dyDescent="0.25">
      <c r="A91" s="24">
        <v>85</v>
      </c>
      <c r="B91" s="22" t="s">
        <v>1348</v>
      </c>
      <c r="C91" s="102"/>
      <c r="D91" s="58"/>
      <c r="E91" s="58"/>
      <c r="F91" s="58"/>
      <c r="G91" s="58">
        <v>8</v>
      </c>
      <c r="H91" s="58">
        <v>3</v>
      </c>
      <c r="I91" s="58">
        <v>66</v>
      </c>
      <c r="J91" s="58">
        <v>15</v>
      </c>
      <c r="K91" s="58"/>
      <c r="L91" s="58">
        <v>200</v>
      </c>
      <c r="M91" s="58">
        <v>259</v>
      </c>
      <c r="N91" s="58">
        <v>560</v>
      </c>
      <c r="O91" s="58">
        <v>3</v>
      </c>
      <c r="P91" s="58">
        <v>3224</v>
      </c>
      <c r="Q91" s="58">
        <v>5</v>
      </c>
      <c r="R91" s="58">
        <v>1</v>
      </c>
      <c r="S91" s="58">
        <v>6</v>
      </c>
      <c r="T91" s="58"/>
      <c r="U91" s="58">
        <v>30</v>
      </c>
      <c r="V91" s="102">
        <v>86</v>
      </c>
    </row>
    <row r="92" spans="1:22" ht="15.75" x14ac:dyDescent="0.25">
      <c r="A92" s="24">
        <v>86</v>
      </c>
      <c r="B92" s="22" t="s">
        <v>1349</v>
      </c>
      <c r="C92" s="102">
        <v>72</v>
      </c>
      <c r="D92" s="58">
        <v>16</v>
      </c>
      <c r="E92" s="58">
        <v>176</v>
      </c>
      <c r="F92" s="58">
        <v>20</v>
      </c>
      <c r="G92" s="58">
        <v>41</v>
      </c>
      <c r="H92" s="58">
        <v>3</v>
      </c>
      <c r="I92" s="58">
        <v>40</v>
      </c>
      <c r="J92" s="58">
        <v>68</v>
      </c>
      <c r="K92" s="58"/>
      <c r="L92" s="58"/>
      <c r="M92" s="58">
        <v>400</v>
      </c>
      <c r="N92" s="58">
        <v>100</v>
      </c>
      <c r="O92" s="58">
        <v>30</v>
      </c>
      <c r="P92" s="58"/>
      <c r="Q92" s="58"/>
      <c r="R92" s="58"/>
      <c r="S92" s="58">
        <v>96</v>
      </c>
      <c r="T92" s="58">
        <v>3</v>
      </c>
      <c r="U92" s="58">
        <v>540</v>
      </c>
      <c r="V92" s="102">
        <v>810</v>
      </c>
    </row>
    <row r="93" spans="1:22" ht="15.75" x14ac:dyDescent="0.25">
      <c r="A93" s="24">
        <v>87</v>
      </c>
      <c r="B93" s="22" t="s">
        <v>1350</v>
      </c>
      <c r="C93" s="102">
        <v>16</v>
      </c>
      <c r="D93" s="58"/>
      <c r="E93" s="58"/>
      <c r="F93" s="58"/>
      <c r="G93" s="58"/>
      <c r="H93" s="58"/>
      <c r="I93" s="58">
        <v>3</v>
      </c>
      <c r="J93" s="58">
        <v>6</v>
      </c>
      <c r="K93" s="58"/>
      <c r="L93" s="58">
        <v>1000</v>
      </c>
      <c r="M93" s="58">
        <v>420</v>
      </c>
      <c r="N93" s="58"/>
      <c r="O93" s="58">
        <v>8</v>
      </c>
      <c r="P93" s="58"/>
      <c r="Q93" s="58"/>
      <c r="R93" s="58"/>
      <c r="S93" s="58">
        <v>80</v>
      </c>
      <c r="T93" s="58"/>
      <c r="U93" s="58">
        <v>320</v>
      </c>
      <c r="V93" s="102">
        <v>322</v>
      </c>
    </row>
    <row r="94" spans="1:22" ht="15.75" x14ac:dyDescent="0.25">
      <c r="A94" s="24">
        <v>88</v>
      </c>
      <c r="B94" s="22" t="s">
        <v>1351</v>
      </c>
      <c r="C94" s="102"/>
      <c r="D94" s="58"/>
      <c r="E94" s="58"/>
      <c r="F94" s="58"/>
      <c r="G94" s="58">
        <v>34</v>
      </c>
      <c r="H94" s="58"/>
      <c r="I94" s="58"/>
      <c r="J94" s="58">
        <v>3</v>
      </c>
      <c r="K94" s="58"/>
      <c r="L94" s="58"/>
      <c r="M94" s="58"/>
      <c r="N94" s="58"/>
      <c r="O94" s="58"/>
      <c r="P94" s="58"/>
      <c r="Q94" s="58"/>
      <c r="R94" s="58"/>
      <c r="S94" s="58"/>
      <c r="T94" s="58"/>
      <c r="U94" s="58"/>
      <c r="V94" s="102">
        <v>170</v>
      </c>
    </row>
    <row r="95" spans="1:22" ht="15.75" x14ac:dyDescent="0.25">
      <c r="A95" s="24">
        <v>89</v>
      </c>
      <c r="B95" s="22" t="s">
        <v>1352</v>
      </c>
      <c r="C95" s="102"/>
      <c r="D95" s="58">
        <v>3</v>
      </c>
      <c r="E95" s="58">
        <v>64</v>
      </c>
      <c r="F95" s="58"/>
      <c r="G95" s="58"/>
      <c r="H95" s="58"/>
      <c r="I95" s="58">
        <v>25</v>
      </c>
      <c r="J95" s="58">
        <v>17</v>
      </c>
      <c r="K95" s="58"/>
      <c r="L95" s="58">
        <v>201</v>
      </c>
      <c r="M95" s="58">
        <v>115</v>
      </c>
      <c r="N95" s="58">
        <v>74</v>
      </c>
      <c r="O95" s="58">
        <v>17</v>
      </c>
      <c r="P95" s="58"/>
      <c r="Q95" s="58"/>
      <c r="R95" s="58"/>
      <c r="S95" s="58">
        <v>25</v>
      </c>
      <c r="T95" s="58">
        <v>7</v>
      </c>
      <c r="U95" s="58">
        <v>1066</v>
      </c>
      <c r="V95" s="102">
        <v>500</v>
      </c>
    </row>
    <row r="96" spans="1:22" ht="15.75" x14ac:dyDescent="0.25">
      <c r="A96" s="24">
        <v>90</v>
      </c>
      <c r="B96" s="22" t="s">
        <v>1353</v>
      </c>
      <c r="C96" s="105" t="s">
        <v>966</v>
      </c>
      <c r="D96" s="159">
        <v>1</v>
      </c>
      <c r="E96" s="159">
        <v>3</v>
      </c>
      <c r="F96" s="159">
        <v>3</v>
      </c>
      <c r="G96" s="159">
        <v>13</v>
      </c>
      <c r="H96" s="159">
        <v>2</v>
      </c>
      <c r="I96" s="159">
        <v>24</v>
      </c>
      <c r="J96" s="159">
        <v>15</v>
      </c>
      <c r="K96" s="159">
        <v>2</v>
      </c>
      <c r="L96" s="159"/>
      <c r="M96" s="159">
        <v>211</v>
      </c>
      <c r="N96" s="159">
        <v>59</v>
      </c>
      <c r="O96" s="159">
        <v>8</v>
      </c>
      <c r="P96" s="58">
        <v>1600</v>
      </c>
      <c r="Q96" s="159">
        <v>6</v>
      </c>
      <c r="R96" s="159"/>
      <c r="S96" s="159">
        <v>27</v>
      </c>
      <c r="T96" s="159">
        <v>7</v>
      </c>
      <c r="U96" s="159">
        <v>154</v>
      </c>
      <c r="V96" s="159">
        <v>260</v>
      </c>
    </row>
    <row r="97" spans="1:22" ht="15.75" x14ac:dyDescent="0.25">
      <c r="A97" s="24">
        <v>91</v>
      </c>
      <c r="B97" s="22" t="s">
        <v>1354</v>
      </c>
      <c r="C97" s="102">
        <v>2</v>
      </c>
      <c r="D97" s="58">
        <v>35</v>
      </c>
      <c r="E97" s="58">
        <v>4</v>
      </c>
      <c r="F97" s="58">
        <v>4</v>
      </c>
      <c r="G97" s="58">
        <v>88</v>
      </c>
      <c r="H97" s="58">
        <v>2</v>
      </c>
      <c r="I97" s="58">
        <v>28</v>
      </c>
      <c r="J97" s="58">
        <v>35</v>
      </c>
      <c r="K97" s="58">
        <v>68</v>
      </c>
      <c r="L97" s="58">
        <v>23</v>
      </c>
      <c r="M97" s="58">
        <v>223</v>
      </c>
      <c r="N97" s="58">
        <v>118</v>
      </c>
      <c r="O97" s="58">
        <v>17</v>
      </c>
      <c r="P97" s="58">
        <v>2600</v>
      </c>
      <c r="Q97" s="58">
        <v>195</v>
      </c>
      <c r="R97" s="58">
        <v>18</v>
      </c>
      <c r="S97" s="58">
        <v>10</v>
      </c>
      <c r="T97" s="58">
        <v>37</v>
      </c>
      <c r="U97" s="58">
        <v>1433</v>
      </c>
      <c r="V97" s="102">
        <v>1542</v>
      </c>
    </row>
    <row r="98" spans="1:22" ht="15.75" x14ac:dyDescent="0.25">
      <c r="A98" s="24">
        <v>92</v>
      </c>
      <c r="B98" s="22" t="s">
        <v>584</v>
      </c>
      <c r="C98" s="102"/>
      <c r="D98" s="58">
        <v>22</v>
      </c>
      <c r="E98" s="58"/>
      <c r="F98" s="58"/>
      <c r="G98" s="58">
        <v>6</v>
      </c>
      <c r="H98" s="58">
        <v>1</v>
      </c>
      <c r="I98" s="58">
        <v>5</v>
      </c>
      <c r="J98" s="58">
        <v>2</v>
      </c>
      <c r="K98" s="58"/>
      <c r="L98" s="58"/>
      <c r="M98" s="58"/>
      <c r="N98" s="58"/>
      <c r="O98" s="58">
        <v>34</v>
      </c>
      <c r="P98" s="58"/>
      <c r="Q98" s="58"/>
      <c r="R98" s="58"/>
      <c r="S98" s="58"/>
      <c r="T98" s="58">
        <v>7</v>
      </c>
      <c r="U98" s="58">
        <v>200</v>
      </c>
      <c r="V98" s="102">
        <v>500</v>
      </c>
    </row>
    <row r="99" spans="1:22" ht="15.75" x14ac:dyDescent="0.25">
      <c r="A99" s="24">
        <v>93</v>
      </c>
      <c r="B99" s="22" t="s">
        <v>409</v>
      </c>
      <c r="C99" s="102">
        <v>2</v>
      </c>
      <c r="D99" s="58">
        <v>35</v>
      </c>
      <c r="E99" s="58">
        <v>4</v>
      </c>
      <c r="F99" s="58">
        <v>4</v>
      </c>
      <c r="G99" s="58">
        <v>88</v>
      </c>
      <c r="H99" s="58">
        <v>2</v>
      </c>
      <c r="I99" s="58">
        <v>28</v>
      </c>
      <c r="J99" s="58">
        <v>35</v>
      </c>
      <c r="K99" s="58">
        <v>68</v>
      </c>
      <c r="L99" s="58">
        <v>23</v>
      </c>
      <c r="M99" s="58">
        <v>223</v>
      </c>
      <c r="N99" s="58">
        <v>118</v>
      </c>
      <c r="O99" s="58">
        <v>17</v>
      </c>
      <c r="P99" s="58">
        <v>2600</v>
      </c>
      <c r="Q99" s="58">
        <v>195</v>
      </c>
      <c r="R99" s="58">
        <v>18</v>
      </c>
      <c r="S99" s="58">
        <v>10</v>
      </c>
      <c r="T99" s="58">
        <v>37</v>
      </c>
      <c r="U99" s="58">
        <v>1433</v>
      </c>
      <c r="V99" s="102">
        <v>1542</v>
      </c>
    </row>
    <row r="100" spans="1:22" ht="15.75" x14ac:dyDescent="0.25">
      <c r="A100" s="28">
        <v>94</v>
      </c>
      <c r="B100" s="29" t="s">
        <v>1355</v>
      </c>
      <c r="C100" s="106"/>
      <c r="D100" s="107"/>
      <c r="E100" s="107"/>
      <c r="F100" s="107"/>
      <c r="G100" s="107"/>
      <c r="H100" s="107"/>
      <c r="I100" s="107"/>
      <c r="J100" s="107"/>
      <c r="K100" s="107"/>
      <c r="L100" s="107"/>
      <c r="M100" s="107"/>
      <c r="N100" s="107"/>
      <c r="O100" s="107"/>
      <c r="P100" s="107"/>
      <c r="Q100" s="107"/>
      <c r="R100" s="107"/>
      <c r="S100" s="107"/>
      <c r="T100" s="107"/>
      <c r="U100" s="107"/>
      <c r="V100" s="106"/>
    </row>
    <row r="101" spans="1:22" s="30" customFormat="1" ht="15.75" x14ac:dyDescent="0.25">
      <c r="A101" s="26"/>
      <c r="B101" s="26" t="s">
        <v>116</v>
      </c>
      <c r="C101" s="27">
        <f>SUM(C7:C100)</f>
        <v>817</v>
      </c>
      <c r="D101" s="27">
        <f t="shared" ref="D101:V101" si="0">SUM(D7:D100)</f>
        <v>435</v>
      </c>
      <c r="E101" s="27">
        <f t="shared" si="0"/>
        <v>2008</v>
      </c>
      <c r="F101" s="27">
        <f t="shared" si="0"/>
        <v>393</v>
      </c>
      <c r="G101" s="27">
        <f t="shared" si="0"/>
        <v>1699</v>
      </c>
      <c r="H101" s="27">
        <f t="shared" si="0"/>
        <v>136</v>
      </c>
      <c r="I101" s="27">
        <f t="shared" si="0"/>
        <v>1595</v>
      </c>
      <c r="J101" s="27">
        <f t="shared" si="0"/>
        <v>1550</v>
      </c>
      <c r="K101" s="27">
        <f t="shared" si="0"/>
        <v>358</v>
      </c>
      <c r="L101" s="27">
        <f t="shared" si="0"/>
        <v>10703</v>
      </c>
      <c r="M101" s="27">
        <f t="shared" si="0"/>
        <v>13313</v>
      </c>
      <c r="N101" s="27">
        <f t="shared" si="0"/>
        <v>6203</v>
      </c>
      <c r="O101" s="27">
        <f t="shared" si="0"/>
        <v>1003</v>
      </c>
      <c r="P101" s="27">
        <f t="shared" si="0"/>
        <v>173044</v>
      </c>
      <c r="Q101" s="27">
        <f t="shared" si="0"/>
        <v>1292</v>
      </c>
      <c r="R101" s="27">
        <f t="shared" si="0"/>
        <v>158</v>
      </c>
      <c r="S101" s="27">
        <f t="shared" si="0"/>
        <v>2958</v>
      </c>
      <c r="T101" s="27">
        <f t="shared" si="0"/>
        <v>408</v>
      </c>
      <c r="U101" s="27">
        <f t="shared" si="0"/>
        <v>35687</v>
      </c>
      <c r="V101" s="27">
        <f t="shared" si="0"/>
        <v>46402</v>
      </c>
    </row>
    <row r="103" spans="1:22" x14ac:dyDescent="0.25">
      <c r="C103" s="152"/>
      <c r="F103" s="152"/>
    </row>
  </sheetData>
  <mergeCells count="6">
    <mergeCell ref="A1:V1"/>
    <mergeCell ref="A2:V2"/>
    <mergeCell ref="A3:V3"/>
    <mergeCell ref="A5:A6"/>
    <mergeCell ref="B5:B6"/>
    <mergeCell ref="C5:V5"/>
  </mergeCells>
  <pageMargins left="0.2" right="0.2" top="0.5" bottom="0.1" header="0.31496062992126" footer="0.31496062992126"/>
  <pageSetup paperSize="9" scale="8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T64"/>
  <sheetViews>
    <sheetView topLeftCell="F1" zoomScale="85" zoomScaleNormal="85" workbookViewId="0">
      <selection activeCell="T49" sqref="T49"/>
    </sheetView>
  </sheetViews>
  <sheetFormatPr defaultColWidth="9.28515625" defaultRowHeight="15.75" x14ac:dyDescent="0.25"/>
  <cols>
    <col min="1" max="1" width="8.42578125" style="38" hidden="1" customWidth="1"/>
    <col min="2" max="4" width="9.28515625" style="38" hidden="1" customWidth="1"/>
    <col min="5" max="5" width="10.5703125" style="38" hidden="1" customWidth="1"/>
    <col min="6" max="6" width="5.140625" style="38" bestFit="1" customWidth="1"/>
    <col min="7" max="7" width="52.42578125" style="38" bestFit="1" customWidth="1"/>
    <col min="8" max="8" width="8.85546875" style="38" bestFit="1" customWidth="1"/>
    <col min="9" max="9" width="8.5703125" style="38" bestFit="1" customWidth="1"/>
    <col min="10" max="10" width="6.5703125" style="38" bestFit="1" customWidth="1"/>
    <col min="11" max="11" width="7.7109375" style="38" bestFit="1" customWidth="1"/>
    <col min="12" max="12" width="6.85546875" style="38" bestFit="1" customWidth="1"/>
    <col min="13" max="14" width="10.7109375" style="38" bestFit="1" customWidth="1"/>
    <col min="15" max="245" width="9.28515625" style="38"/>
    <col min="246" max="246" width="5.7109375" style="38" bestFit="1" customWidth="1"/>
    <col min="247" max="247" width="41.42578125" style="38" customWidth="1"/>
    <col min="248" max="248" width="9.42578125" style="38" customWidth="1"/>
    <col min="249" max="249" width="11.5703125" style="38" customWidth="1"/>
    <col min="250" max="250" width="9.7109375" style="38" customWidth="1"/>
    <col min="251" max="251" width="10.5703125" style="38" customWidth="1"/>
    <col min="252" max="252" width="11.7109375" style="38" customWidth="1"/>
    <col min="253" max="253" width="11.5703125" style="38" customWidth="1"/>
    <col min="254" max="254" width="10.5703125" style="38" customWidth="1"/>
    <col min="255" max="255" width="8.7109375" style="38" customWidth="1"/>
    <col min="256" max="256" width="8.42578125" style="38" customWidth="1"/>
    <col min="257" max="257" width="9.28515625" style="38"/>
    <col min="258" max="259" width="9.28515625" style="38" customWidth="1"/>
    <col min="260" max="260" width="10.5703125" style="38" customWidth="1"/>
    <col min="261" max="261" width="8.7109375" style="38" customWidth="1"/>
    <col min="262" max="501" width="9.28515625" style="38"/>
    <col min="502" max="502" width="5.7109375" style="38" bestFit="1" customWidth="1"/>
    <col min="503" max="503" width="41.42578125" style="38" customWidth="1"/>
    <col min="504" max="504" width="9.42578125" style="38" customWidth="1"/>
    <col min="505" max="505" width="11.5703125" style="38" customWidth="1"/>
    <col min="506" max="506" width="9.7109375" style="38" customWidth="1"/>
    <col min="507" max="507" width="10.5703125" style="38" customWidth="1"/>
    <col min="508" max="508" width="11.7109375" style="38" customWidth="1"/>
    <col min="509" max="509" width="11.5703125" style="38" customWidth="1"/>
    <col min="510" max="510" width="10.5703125" style="38" customWidth="1"/>
    <col min="511" max="511" width="8.7109375" style="38" customWidth="1"/>
    <col min="512" max="512" width="8.42578125" style="38" customWidth="1"/>
    <col min="513" max="513" width="9.28515625" style="38"/>
    <col min="514" max="515" width="9.28515625" style="38" customWidth="1"/>
    <col min="516" max="516" width="10.5703125" style="38" customWidth="1"/>
    <col min="517" max="517" width="8.7109375" style="38" customWidth="1"/>
    <col min="518" max="757" width="9.28515625" style="38"/>
    <col min="758" max="758" width="5.7109375" style="38" bestFit="1" customWidth="1"/>
    <col min="759" max="759" width="41.42578125" style="38" customWidth="1"/>
    <col min="760" max="760" width="9.42578125" style="38" customWidth="1"/>
    <col min="761" max="761" width="11.5703125" style="38" customWidth="1"/>
    <col min="762" max="762" width="9.7109375" style="38" customWidth="1"/>
    <col min="763" max="763" width="10.5703125" style="38" customWidth="1"/>
    <col min="764" max="764" width="11.7109375" style="38" customWidth="1"/>
    <col min="765" max="765" width="11.5703125" style="38" customWidth="1"/>
    <col min="766" max="766" width="10.5703125" style="38" customWidth="1"/>
    <col min="767" max="767" width="8.7109375" style="38" customWidth="1"/>
    <col min="768" max="768" width="8.42578125" style="38" customWidth="1"/>
    <col min="769" max="769" width="9.28515625" style="38"/>
    <col min="770" max="771" width="9.28515625" style="38" customWidth="1"/>
    <col min="772" max="772" width="10.5703125" style="38" customWidth="1"/>
    <col min="773" max="773" width="8.7109375" style="38" customWidth="1"/>
    <col min="774" max="1013" width="9.28515625" style="38"/>
    <col min="1014" max="1014" width="5.7109375" style="38" bestFit="1" customWidth="1"/>
    <col min="1015" max="1015" width="41.42578125" style="38" customWidth="1"/>
    <col min="1016" max="1016" width="9.42578125" style="38" customWidth="1"/>
    <col min="1017" max="1017" width="11.5703125" style="38" customWidth="1"/>
    <col min="1018" max="1018" width="9.7109375" style="38" customWidth="1"/>
    <col min="1019" max="1019" width="10.5703125" style="38" customWidth="1"/>
    <col min="1020" max="1020" width="11.7109375" style="38" customWidth="1"/>
    <col min="1021" max="1021" width="11.5703125" style="38" customWidth="1"/>
    <col min="1022" max="1022" width="10.5703125" style="38" customWidth="1"/>
    <col min="1023" max="1023" width="8.7109375" style="38" customWidth="1"/>
    <col min="1024" max="1024" width="8.42578125" style="38" customWidth="1"/>
    <col min="1025" max="1025" width="9.28515625" style="38"/>
    <col min="1026" max="1027" width="9.28515625" style="38" customWidth="1"/>
    <col min="1028" max="1028" width="10.5703125" style="38" customWidth="1"/>
    <col min="1029" max="1029" width="8.7109375" style="38" customWidth="1"/>
    <col min="1030" max="1269" width="9.28515625" style="38"/>
    <col min="1270" max="1270" width="5.7109375" style="38" bestFit="1" customWidth="1"/>
    <col min="1271" max="1271" width="41.42578125" style="38" customWidth="1"/>
    <col min="1272" max="1272" width="9.42578125" style="38" customWidth="1"/>
    <col min="1273" max="1273" width="11.5703125" style="38" customWidth="1"/>
    <col min="1274" max="1274" width="9.7109375" style="38" customWidth="1"/>
    <col min="1275" max="1275" width="10.5703125" style="38" customWidth="1"/>
    <col min="1276" max="1276" width="11.7109375" style="38" customWidth="1"/>
    <col min="1277" max="1277" width="11.5703125" style="38" customWidth="1"/>
    <col min="1278" max="1278" width="10.5703125" style="38" customWidth="1"/>
    <col min="1279" max="1279" width="8.7109375" style="38" customWidth="1"/>
    <col min="1280" max="1280" width="8.42578125" style="38" customWidth="1"/>
    <col min="1281" max="1281" width="9.28515625" style="38"/>
    <col min="1282" max="1283" width="9.28515625" style="38" customWidth="1"/>
    <col min="1284" max="1284" width="10.5703125" style="38" customWidth="1"/>
    <col min="1285" max="1285" width="8.7109375" style="38" customWidth="1"/>
    <col min="1286" max="1525" width="9.28515625" style="38"/>
    <col min="1526" max="1526" width="5.7109375" style="38" bestFit="1" customWidth="1"/>
    <col min="1527" max="1527" width="41.42578125" style="38" customWidth="1"/>
    <col min="1528" max="1528" width="9.42578125" style="38" customWidth="1"/>
    <col min="1529" max="1529" width="11.5703125" style="38" customWidth="1"/>
    <col min="1530" max="1530" width="9.7109375" style="38" customWidth="1"/>
    <col min="1531" max="1531" width="10.5703125" style="38" customWidth="1"/>
    <col min="1532" max="1532" width="11.7109375" style="38" customWidth="1"/>
    <col min="1533" max="1533" width="11.5703125" style="38" customWidth="1"/>
    <col min="1534" max="1534" width="10.5703125" style="38" customWidth="1"/>
    <col min="1535" max="1535" width="8.7109375" style="38" customWidth="1"/>
    <col min="1536" max="1536" width="8.42578125" style="38" customWidth="1"/>
    <col min="1537" max="1537" width="9.28515625" style="38"/>
    <col min="1538" max="1539" width="9.28515625" style="38" customWidth="1"/>
    <col min="1540" max="1540" width="10.5703125" style="38" customWidth="1"/>
    <col min="1541" max="1541" width="8.7109375" style="38" customWidth="1"/>
    <col min="1542" max="1781" width="9.28515625" style="38"/>
    <col min="1782" max="1782" width="5.7109375" style="38" bestFit="1" customWidth="1"/>
    <col min="1783" max="1783" width="41.42578125" style="38" customWidth="1"/>
    <col min="1784" max="1784" width="9.42578125" style="38" customWidth="1"/>
    <col min="1785" max="1785" width="11.5703125" style="38" customWidth="1"/>
    <col min="1786" max="1786" width="9.7109375" style="38" customWidth="1"/>
    <col min="1787" max="1787" width="10.5703125" style="38" customWidth="1"/>
    <col min="1788" max="1788" width="11.7109375" style="38" customWidth="1"/>
    <col min="1789" max="1789" width="11.5703125" style="38" customWidth="1"/>
    <col min="1790" max="1790" width="10.5703125" style="38" customWidth="1"/>
    <col min="1791" max="1791" width="8.7109375" style="38" customWidth="1"/>
    <col min="1792" max="1792" width="8.42578125" style="38" customWidth="1"/>
    <col min="1793" max="1793" width="9.28515625" style="38"/>
    <col min="1794" max="1795" width="9.28515625" style="38" customWidth="1"/>
    <col min="1796" max="1796" width="10.5703125" style="38" customWidth="1"/>
    <col min="1797" max="1797" width="8.7109375" style="38" customWidth="1"/>
    <col min="1798" max="2037" width="9.28515625" style="38"/>
    <col min="2038" max="2038" width="5.7109375" style="38" bestFit="1" customWidth="1"/>
    <col min="2039" max="2039" width="41.42578125" style="38" customWidth="1"/>
    <col min="2040" max="2040" width="9.42578125" style="38" customWidth="1"/>
    <col min="2041" max="2041" width="11.5703125" style="38" customWidth="1"/>
    <col min="2042" max="2042" width="9.7109375" style="38" customWidth="1"/>
    <col min="2043" max="2043" width="10.5703125" style="38" customWidth="1"/>
    <col min="2044" max="2044" width="11.7109375" style="38" customWidth="1"/>
    <col min="2045" max="2045" width="11.5703125" style="38" customWidth="1"/>
    <col min="2046" max="2046" width="10.5703125" style="38" customWidth="1"/>
    <col min="2047" max="2047" width="8.7109375" style="38" customWidth="1"/>
    <col min="2048" max="2048" width="8.42578125" style="38" customWidth="1"/>
    <col min="2049" max="2049" width="9.28515625" style="38"/>
    <col min="2050" max="2051" width="9.28515625" style="38" customWidth="1"/>
    <col min="2052" max="2052" width="10.5703125" style="38" customWidth="1"/>
    <col min="2053" max="2053" width="8.7109375" style="38" customWidth="1"/>
    <col min="2054" max="2293" width="9.28515625" style="38"/>
    <col min="2294" max="2294" width="5.7109375" style="38" bestFit="1" customWidth="1"/>
    <col min="2295" max="2295" width="41.42578125" style="38" customWidth="1"/>
    <col min="2296" max="2296" width="9.42578125" style="38" customWidth="1"/>
    <col min="2297" max="2297" width="11.5703125" style="38" customWidth="1"/>
    <col min="2298" max="2298" width="9.7109375" style="38" customWidth="1"/>
    <col min="2299" max="2299" width="10.5703125" style="38" customWidth="1"/>
    <col min="2300" max="2300" width="11.7109375" style="38" customWidth="1"/>
    <col min="2301" max="2301" width="11.5703125" style="38" customWidth="1"/>
    <col min="2302" max="2302" width="10.5703125" style="38" customWidth="1"/>
    <col min="2303" max="2303" width="8.7109375" style="38" customWidth="1"/>
    <col min="2304" max="2304" width="8.42578125" style="38" customWidth="1"/>
    <col min="2305" max="2305" width="9.28515625" style="38"/>
    <col min="2306" max="2307" width="9.28515625" style="38" customWidth="1"/>
    <col min="2308" max="2308" width="10.5703125" style="38" customWidth="1"/>
    <col min="2309" max="2309" width="8.7109375" style="38" customWidth="1"/>
    <col min="2310" max="2549" width="9.28515625" style="38"/>
    <col min="2550" max="2550" width="5.7109375" style="38" bestFit="1" customWidth="1"/>
    <col min="2551" max="2551" width="41.42578125" style="38" customWidth="1"/>
    <col min="2552" max="2552" width="9.42578125" style="38" customWidth="1"/>
    <col min="2553" max="2553" width="11.5703125" style="38" customWidth="1"/>
    <col min="2554" max="2554" width="9.7109375" style="38" customWidth="1"/>
    <col min="2555" max="2555" width="10.5703125" style="38" customWidth="1"/>
    <col min="2556" max="2556" width="11.7109375" style="38" customWidth="1"/>
    <col min="2557" max="2557" width="11.5703125" style="38" customWidth="1"/>
    <col min="2558" max="2558" width="10.5703125" style="38" customWidth="1"/>
    <col min="2559" max="2559" width="8.7109375" style="38" customWidth="1"/>
    <col min="2560" max="2560" width="8.42578125" style="38" customWidth="1"/>
    <col min="2561" max="2561" width="9.28515625" style="38"/>
    <col min="2562" max="2563" width="9.28515625" style="38" customWidth="1"/>
    <col min="2564" max="2564" width="10.5703125" style="38" customWidth="1"/>
    <col min="2565" max="2565" width="8.7109375" style="38" customWidth="1"/>
    <col min="2566" max="2805" width="9.28515625" style="38"/>
    <col min="2806" max="2806" width="5.7109375" style="38" bestFit="1" customWidth="1"/>
    <col min="2807" max="2807" width="41.42578125" style="38" customWidth="1"/>
    <col min="2808" max="2808" width="9.42578125" style="38" customWidth="1"/>
    <col min="2809" max="2809" width="11.5703125" style="38" customWidth="1"/>
    <col min="2810" max="2810" width="9.7109375" style="38" customWidth="1"/>
    <col min="2811" max="2811" width="10.5703125" style="38" customWidth="1"/>
    <col min="2812" max="2812" width="11.7109375" style="38" customWidth="1"/>
    <col min="2813" max="2813" width="11.5703125" style="38" customWidth="1"/>
    <col min="2814" max="2814" width="10.5703125" style="38" customWidth="1"/>
    <col min="2815" max="2815" width="8.7109375" style="38" customWidth="1"/>
    <col min="2816" max="2816" width="8.42578125" style="38" customWidth="1"/>
    <col min="2817" max="2817" width="9.28515625" style="38"/>
    <col min="2818" max="2819" width="9.28515625" style="38" customWidth="1"/>
    <col min="2820" max="2820" width="10.5703125" style="38" customWidth="1"/>
    <col min="2821" max="2821" width="8.7109375" style="38" customWidth="1"/>
    <col min="2822" max="3061" width="9.28515625" style="38"/>
    <col min="3062" max="3062" width="5.7109375" style="38" bestFit="1" customWidth="1"/>
    <col min="3063" max="3063" width="41.42578125" style="38" customWidth="1"/>
    <col min="3064" max="3064" width="9.42578125" style="38" customWidth="1"/>
    <col min="3065" max="3065" width="11.5703125" style="38" customWidth="1"/>
    <col min="3066" max="3066" width="9.7109375" style="38" customWidth="1"/>
    <col min="3067" max="3067" width="10.5703125" style="38" customWidth="1"/>
    <col min="3068" max="3068" width="11.7109375" style="38" customWidth="1"/>
    <col min="3069" max="3069" width="11.5703125" style="38" customWidth="1"/>
    <col min="3070" max="3070" width="10.5703125" style="38" customWidth="1"/>
    <col min="3071" max="3071" width="8.7109375" style="38" customWidth="1"/>
    <col min="3072" max="3072" width="8.42578125" style="38" customWidth="1"/>
    <col min="3073" max="3073" width="9.28515625" style="38"/>
    <col min="3074" max="3075" width="9.28515625" style="38" customWidth="1"/>
    <col min="3076" max="3076" width="10.5703125" style="38" customWidth="1"/>
    <col min="3077" max="3077" width="8.7109375" style="38" customWidth="1"/>
    <col min="3078" max="3317" width="9.28515625" style="38"/>
    <col min="3318" max="3318" width="5.7109375" style="38" bestFit="1" customWidth="1"/>
    <col min="3319" max="3319" width="41.42578125" style="38" customWidth="1"/>
    <col min="3320" max="3320" width="9.42578125" style="38" customWidth="1"/>
    <col min="3321" max="3321" width="11.5703125" style="38" customWidth="1"/>
    <col min="3322" max="3322" width="9.7109375" style="38" customWidth="1"/>
    <col min="3323" max="3323" width="10.5703125" style="38" customWidth="1"/>
    <col min="3324" max="3324" width="11.7109375" style="38" customWidth="1"/>
    <col min="3325" max="3325" width="11.5703125" style="38" customWidth="1"/>
    <col min="3326" max="3326" width="10.5703125" style="38" customWidth="1"/>
    <col min="3327" max="3327" width="8.7109375" style="38" customWidth="1"/>
    <col min="3328" max="3328" width="8.42578125" style="38" customWidth="1"/>
    <col min="3329" max="3329" width="9.28515625" style="38"/>
    <col min="3330" max="3331" width="9.28515625" style="38" customWidth="1"/>
    <col min="3332" max="3332" width="10.5703125" style="38" customWidth="1"/>
    <col min="3333" max="3333" width="8.7109375" style="38" customWidth="1"/>
    <col min="3334" max="3573" width="9.28515625" style="38"/>
    <col min="3574" max="3574" width="5.7109375" style="38" bestFit="1" customWidth="1"/>
    <col min="3575" max="3575" width="41.42578125" style="38" customWidth="1"/>
    <col min="3576" max="3576" width="9.42578125" style="38" customWidth="1"/>
    <col min="3577" max="3577" width="11.5703125" style="38" customWidth="1"/>
    <col min="3578" max="3578" width="9.7109375" style="38" customWidth="1"/>
    <col min="3579" max="3579" width="10.5703125" style="38" customWidth="1"/>
    <col min="3580" max="3580" width="11.7109375" style="38" customWidth="1"/>
    <col min="3581" max="3581" width="11.5703125" style="38" customWidth="1"/>
    <col min="3582" max="3582" width="10.5703125" style="38" customWidth="1"/>
    <col min="3583" max="3583" width="8.7109375" style="38" customWidth="1"/>
    <col min="3584" max="3584" width="8.42578125" style="38" customWidth="1"/>
    <col min="3585" max="3585" width="9.28515625" style="38"/>
    <col min="3586" max="3587" width="9.28515625" style="38" customWidth="1"/>
    <col min="3588" max="3588" width="10.5703125" style="38" customWidth="1"/>
    <col min="3589" max="3589" width="8.7109375" style="38" customWidth="1"/>
    <col min="3590" max="3829" width="9.28515625" style="38"/>
    <col min="3830" max="3830" width="5.7109375" style="38" bestFit="1" customWidth="1"/>
    <col min="3831" max="3831" width="41.42578125" style="38" customWidth="1"/>
    <col min="3832" max="3832" width="9.42578125" style="38" customWidth="1"/>
    <col min="3833" max="3833" width="11.5703125" style="38" customWidth="1"/>
    <col min="3834" max="3834" width="9.7109375" style="38" customWidth="1"/>
    <col min="3835" max="3835" width="10.5703125" style="38" customWidth="1"/>
    <col min="3836" max="3836" width="11.7109375" style="38" customWidth="1"/>
    <col min="3837" max="3837" width="11.5703125" style="38" customWidth="1"/>
    <col min="3838" max="3838" width="10.5703125" style="38" customWidth="1"/>
    <col min="3839" max="3839" width="8.7109375" style="38" customWidth="1"/>
    <col min="3840" max="3840" width="8.42578125" style="38" customWidth="1"/>
    <col min="3841" max="3841" width="9.28515625" style="38"/>
    <col min="3842" max="3843" width="9.28515625" style="38" customWidth="1"/>
    <col min="3844" max="3844" width="10.5703125" style="38" customWidth="1"/>
    <col min="3845" max="3845" width="8.7109375" style="38" customWidth="1"/>
    <col min="3846" max="4085" width="9.28515625" style="38"/>
    <col min="4086" max="4086" width="5.7109375" style="38" bestFit="1" customWidth="1"/>
    <col min="4087" max="4087" width="41.42578125" style="38" customWidth="1"/>
    <col min="4088" max="4088" width="9.42578125" style="38" customWidth="1"/>
    <col min="4089" max="4089" width="11.5703125" style="38" customWidth="1"/>
    <col min="4090" max="4090" width="9.7109375" style="38" customWidth="1"/>
    <col min="4091" max="4091" width="10.5703125" style="38" customWidth="1"/>
    <col min="4092" max="4092" width="11.7109375" style="38" customWidth="1"/>
    <col min="4093" max="4093" width="11.5703125" style="38" customWidth="1"/>
    <col min="4094" max="4094" width="10.5703125" style="38" customWidth="1"/>
    <col min="4095" max="4095" width="8.7109375" style="38" customWidth="1"/>
    <col min="4096" max="4096" width="8.42578125" style="38" customWidth="1"/>
    <col min="4097" max="4097" width="9.28515625" style="38"/>
    <col min="4098" max="4099" width="9.28515625" style="38" customWidth="1"/>
    <col min="4100" max="4100" width="10.5703125" style="38" customWidth="1"/>
    <col min="4101" max="4101" width="8.7109375" style="38" customWidth="1"/>
    <col min="4102" max="4341" width="9.28515625" style="38"/>
    <col min="4342" max="4342" width="5.7109375" style="38" bestFit="1" customWidth="1"/>
    <col min="4343" max="4343" width="41.42578125" style="38" customWidth="1"/>
    <col min="4344" max="4344" width="9.42578125" style="38" customWidth="1"/>
    <col min="4345" max="4345" width="11.5703125" style="38" customWidth="1"/>
    <col min="4346" max="4346" width="9.7109375" style="38" customWidth="1"/>
    <col min="4347" max="4347" width="10.5703125" style="38" customWidth="1"/>
    <col min="4348" max="4348" width="11.7109375" style="38" customWidth="1"/>
    <col min="4349" max="4349" width="11.5703125" style="38" customWidth="1"/>
    <col min="4350" max="4350" width="10.5703125" style="38" customWidth="1"/>
    <col min="4351" max="4351" width="8.7109375" style="38" customWidth="1"/>
    <col min="4352" max="4352" width="8.42578125" style="38" customWidth="1"/>
    <col min="4353" max="4353" width="9.28515625" style="38"/>
    <col min="4354" max="4355" width="9.28515625" style="38" customWidth="1"/>
    <col min="4356" max="4356" width="10.5703125" style="38" customWidth="1"/>
    <col min="4357" max="4357" width="8.7109375" style="38" customWidth="1"/>
    <col min="4358" max="4597" width="9.28515625" style="38"/>
    <col min="4598" max="4598" width="5.7109375" style="38" bestFit="1" customWidth="1"/>
    <col min="4599" max="4599" width="41.42578125" style="38" customWidth="1"/>
    <col min="4600" max="4600" width="9.42578125" style="38" customWidth="1"/>
    <col min="4601" max="4601" width="11.5703125" style="38" customWidth="1"/>
    <col min="4602" max="4602" width="9.7109375" style="38" customWidth="1"/>
    <col min="4603" max="4603" width="10.5703125" style="38" customWidth="1"/>
    <col min="4604" max="4604" width="11.7109375" style="38" customWidth="1"/>
    <col min="4605" max="4605" width="11.5703125" style="38" customWidth="1"/>
    <col min="4606" max="4606" width="10.5703125" style="38" customWidth="1"/>
    <col min="4607" max="4607" width="8.7109375" style="38" customWidth="1"/>
    <col min="4608" max="4608" width="8.42578125" style="38" customWidth="1"/>
    <col min="4609" max="4609" width="9.28515625" style="38"/>
    <col min="4610" max="4611" width="9.28515625" style="38" customWidth="1"/>
    <col min="4612" max="4612" width="10.5703125" style="38" customWidth="1"/>
    <col min="4613" max="4613" width="8.7109375" style="38" customWidth="1"/>
    <col min="4614" max="4853" width="9.28515625" style="38"/>
    <col min="4854" max="4854" width="5.7109375" style="38" bestFit="1" customWidth="1"/>
    <col min="4855" max="4855" width="41.42578125" style="38" customWidth="1"/>
    <col min="4856" max="4856" width="9.42578125" style="38" customWidth="1"/>
    <col min="4857" max="4857" width="11.5703125" style="38" customWidth="1"/>
    <col min="4858" max="4858" width="9.7109375" style="38" customWidth="1"/>
    <col min="4859" max="4859" width="10.5703125" style="38" customWidth="1"/>
    <col min="4860" max="4860" width="11.7109375" style="38" customWidth="1"/>
    <col min="4861" max="4861" width="11.5703125" style="38" customWidth="1"/>
    <col min="4862" max="4862" width="10.5703125" style="38" customWidth="1"/>
    <col min="4863" max="4863" width="8.7109375" style="38" customWidth="1"/>
    <col min="4864" max="4864" width="8.42578125" style="38" customWidth="1"/>
    <col min="4865" max="4865" width="9.28515625" style="38"/>
    <col min="4866" max="4867" width="9.28515625" style="38" customWidth="1"/>
    <col min="4868" max="4868" width="10.5703125" style="38" customWidth="1"/>
    <col min="4869" max="4869" width="8.7109375" style="38" customWidth="1"/>
    <col min="4870" max="5109" width="9.28515625" style="38"/>
    <col min="5110" max="5110" width="5.7109375" style="38" bestFit="1" customWidth="1"/>
    <col min="5111" max="5111" width="41.42578125" style="38" customWidth="1"/>
    <col min="5112" max="5112" width="9.42578125" style="38" customWidth="1"/>
    <col min="5113" max="5113" width="11.5703125" style="38" customWidth="1"/>
    <col min="5114" max="5114" width="9.7109375" style="38" customWidth="1"/>
    <col min="5115" max="5115" width="10.5703125" style="38" customWidth="1"/>
    <col min="5116" max="5116" width="11.7109375" style="38" customWidth="1"/>
    <col min="5117" max="5117" width="11.5703125" style="38" customWidth="1"/>
    <col min="5118" max="5118" width="10.5703125" style="38" customWidth="1"/>
    <col min="5119" max="5119" width="8.7109375" style="38" customWidth="1"/>
    <col min="5120" max="5120" width="8.42578125" style="38" customWidth="1"/>
    <col min="5121" max="5121" width="9.28515625" style="38"/>
    <col min="5122" max="5123" width="9.28515625" style="38" customWidth="1"/>
    <col min="5124" max="5124" width="10.5703125" style="38" customWidth="1"/>
    <col min="5125" max="5125" width="8.7109375" style="38" customWidth="1"/>
    <col min="5126" max="5365" width="9.28515625" style="38"/>
    <col min="5366" max="5366" width="5.7109375" style="38" bestFit="1" customWidth="1"/>
    <col min="5367" max="5367" width="41.42578125" style="38" customWidth="1"/>
    <col min="5368" max="5368" width="9.42578125" style="38" customWidth="1"/>
    <col min="5369" max="5369" width="11.5703125" style="38" customWidth="1"/>
    <col min="5370" max="5370" width="9.7109375" style="38" customWidth="1"/>
    <col min="5371" max="5371" width="10.5703125" style="38" customWidth="1"/>
    <col min="5372" max="5372" width="11.7109375" style="38" customWidth="1"/>
    <col min="5373" max="5373" width="11.5703125" style="38" customWidth="1"/>
    <col min="5374" max="5374" width="10.5703125" style="38" customWidth="1"/>
    <col min="5375" max="5375" width="8.7109375" style="38" customWidth="1"/>
    <col min="5376" max="5376" width="8.42578125" style="38" customWidth="1"/>
    <col min="5377" max="5377" width="9.28515625" style="38"/>
    <col min="5378" max="5379" width="9.28515625" style="38" customWidth="1"/>
    <col min="5380" max="5380" width="10.5703125" style="38" customWidth="1"/>
    <col min="5381" max="5381" width="8.7109375" style="38" customWidth="1"/>
    <col min="5382" max="5621" width="9.28515625" style="38"/>
    <col min="5622" max="5622" width="5.7109375" style="38" bestFit="1" customWidth="1"/>
    <col min="5623" max="5623" width="41.42578125" style="38" customWidth="1"/>
    <col min="5624" max="5624" width="9.42578125" style="38" customWidth="1"/>
    <col min="5625" max="5625" width="11.5703125" style="38" customWidth="1"/>
    <col min="5626" max="5626" width="9.7109375" style="38" customWidth="1"/>
    <col min="5627" max="5627" width="10.5703125" style="38" customWidth="1"/>
    <col min="5628" max="5628" width="11.7109375" style="38" customWidth="1"/>
    <col min="5629" max="5629" width="11.5703125" style="38" customWidth="1"/>
    <col min="5630" max="5630" width="10.5703125" style="38" customWidth="1"/>
    <col min="5631" max="5631" width="8.7109375" style="38" customWidth="1"/>
    <col min="5632" max="5632" width="8.42578125" style="38" customWidth="1"/>
    <col min="5633" max="5633" width="9.28515625" style="38"/>
    <col min="5634" max="5635" width="9.28515625" style="38" customWidth="1"/>
    <col min="5636" max="5636" width="10.5703125" style="38" customWidth="1"/>
    <col min="5637" max="5637" width="8.7109375" style="38" customWidth="1"/>
    <col min="5638" max="5877" width="9.28515625" style="38"/>
    <col min="5878" max="5878" width="5.7109375" style="38" bestFit="1" customWidth="1"/>
    <col min="5879" max="5879" width="41.42578125" style="38" customWidth="1"/>
    <col min="5880" max="5880" width="9.42578125" style="38" customWidth="1"/>
    <col min="5881" max="5881" width="11.5703125" style="38" customWidth="1"/>
    <col min="5882" max="5882" width="9.7109375" style="38" customWidth="1"/>
    <col min="5883" max="5883" width="10.5703125" style="38" customWidth="1"/>
    <col min="5884" max="5884" width="11.7109375" style="38" customWidth="1"/>
    <col min="5885" max="5885" width="11.5703125" style="38" customWidth="1"/>
    <col min="5886" max="5886" width="10.5703125" style="38" customWidth="1"/>
    <col min="5887" max="5887" width="8.7109375" style="38" customWidth="1"/>
    <col min="5888" max="5888" width="8.42578125" style="38" customWidth="1"/>
    <col min="5889" max="5889" width="9.28515625" style="38"/>
    <col min="5890" max="5891" width="9.28515625" style="38" customWidth="1"/>
    <col min="5892" max="5892" width="10.5703125" style="38" customWidth="1"/>
    <col min="5893" max="5893" width="8.7109375" style="38" customWidth="1"/>
    <col min="5894" max="6133" width="9.28515625" style="38"/>
    <col min="6134" max="6134" width="5.7109375" style="38" bestFit="1" customWidth="1"/>
    <col min="6135" max="6135" width="41.42578125" style="38" customWidth="1"/>
    <col min="6136" max="6136" width="9.42578125" style="38" customWidth="1"/>
    <col min="6137" max="6137" width="11.5703125" style="38" customWidth="1"/>
    <col min="6138" max="6138" width="9.7109375" style="38" customWidth="1"/>
    <col min="6139" max="6139" width="10.5703125" style="38" customWidth="1"/>
    <col min="6140" max="6140" width="11.7109375" style="38" customWidth="1"/>
    <col min="6141" max="6141" width="11.5703125" style="38" customWidth="1"/>
    <col min="6142" max="6142" width="10.5703125" style="38" customWidth="1"/>
    <col min="6143" max="6143" width="8.7109375" style="38" customWidth="1"/>
    <col min="6144" max="6144" width="8.42578125" style="38" customWidth="1"/>
    <col min="6145" max="6145" width="9.28515625" style="38"/>
    <col min="6146" max="6147" width="9.28515625" style="38" customWidth="1"/>
    <col min="6148" max="6148" width="10.5703125" style="38" customWidth="1"/>
    <col min="6149" max="6149" width="8.7109375" style="38" customWidth="1"/>
    <col min="6150" max="6389" width="9.28515625" style="38"/>
    <col min="6390" max="6390" width="5.7109375" style="38" bestFit="1" customWidth="1"/>
    <col min="6391" max="6391" width="41.42578125" style="38" customWidth="1"/>
    <col min="6392" max="6392" width="9.42578125" style="38" customWidth="1"/>
    <col min="6393" max="6393" width="11.5703125" style="38" customWidth="1"/>
    <col min="6394" max="6394" width="9.7109375" style="38" customWidth="1"/>
    <col min="6395" max="6395" width="10.5703125" style="38" customWidth="1"/>
    <col min="6396" max="6396" width="11.7109375" style="38" customWidth="1"/>
    <col min="6397" max="6397" width="11.5703125" style="38" customWidth="1"/>
    <col min="6398" max="6398" width="10.5703125" style="38" customWidth="1"/>
    <col min="6399" max="6399" width="8.7109375" style="38" customWidth="1"/>
    <col min="6400" max="6400" width="8.42578125" style="38" customWidth="1"/>
    <col min="6401" max="6401" width="9.28515625" style="38"/>
    <col min="6402" max="6403" width="9.28515625" style="38" customWidth="1"/>
    <col min="6404" max="6404" width="10.5703125" style="38" customWidth="1"/>
    <col min="6405" max="6405" width="8.7109375" style="38" customWidth="1"/>
    <col min="6406" max="6645" width="9.28515625" style="38"/>
    <col min="6646" max="6646" width="5.7109375" style="38" bestFit="1" customWidth="1"/>
    <col min="6647" max="6647" width="41.42578125" style="38" customWidth="1"/>
    <col min="6648" max="6648" width="9.42578125" style="38" customWidth="1"/>
    <col min="6649" max="6649" width="11.5703125" style="38" customWidth="1"/>
    <col min="6650" max="6650" width="9.7109375" style="38" customWidth="1"/>
    <col min="6651" max="6651" width="10.5703125" style="38" customWidth="1"/>
    <col min="6652" max="6652" width="11.7109375" style="38" customWidth="1"/>
    <col min="6653" max="6653" width="11.5703125" style="38" customWidth="1"/>
    <col min="6654" max="6654" width="10.5703125" style="38" customWidth="1"/>
    <col min="6655" max="6655" width="8.7109375" style="38" customWidth="1"/>
    <col min="6656" max="6656" width="8.42578125" style="38" customWidth="1"/>
    <col min="6657" max="6657" width="9.28515625" style="38"/>
    <col min="6658" max="6659" width="9.28515625" style="38" customWidth="1"/>
    <col min="6660" max="6660" width="10.5703125" style="38" customWidth="1"/>
    <col min="6661" max="6661" width="8.7109375" style="38" customWidth="1"/>
    <col min="6662" max="6901" width="9.28515625" style="38"/>
    <col min="6902" max="6902" width="5.7109375" style="38" bestFit="1" customWidth="1"/>
    <col min="6903" max="6903" width="41.42578125" style="38" customWidth="1"/>
    <col min="6904" max="6904" width="9.42578125" style="38" customWidth="1"/>
    <col min="6905" max="6905" width="11.5703125" style="38" customWidth="1"/>
    <col min="6906" max="6906" width="9.7109375" style="38" customWidth="1"/>
    <col min="6907" max="6907" width="10.5703125" style="38" customWidth="1"/>
    <col min="6908" max="6908" width="11.7109375" style="38" customWidth="1"/>
    <col min="6909" max="6909" width="11.5703125" style="38" customWidth="1"/>
    <col min="6910" max="6910" width="10.5703125" style="38" customWidth="1"/>
    <col min="6911" max="6911" width="8.7109375" style="38" customWidth="1"/>
    <col min="6912" max="6912" width="8.42578125" style="38" customWidth="1"/>
    <col min="6913" max="6913" width="9.28515625" style="38"/>
    <col min="6914" max="6915" width="9.28515625" style="38" customWidth="1"/>
    <col min="6916" max="6916" width="10.5703125" style="38" customWidth="1"/>
    <col min="6917" max="6917" width="8.7109375" style="38" customWidth="1"/>
    <col min="6918" max="7157" width="9.28515625" style="38"/>
    <col min="7158" max="7158" width="5.7109375" style="38" bestFit="1" customWidth="1"/>
    <col min="7159" max="7159" width="41.42578125" style="38" customWidth="1"/>
    <col min="7160" max="7160" width="9.42578125" style="38" customWidth="1"/>
    <col min="7161" max="7161" width="11.5703125" style="38" customWidth="1"/>
    <col min="7162" max="7162" width="9.7109375" style="38" customWidth="1"/>
    <col min="7163" max="7163" width="10.5703125" style="38" customWidth="1"/>
    <col min="7164" max="7164" width="11.7109375" style="38" customWidth="1"/>
    <col min="7165" max="7165" width="11.5703125" style="38" customWidth="1"/>
    <col min="7166" max="7166" width="10.5703125" style="38" customWidth="1"/>
    <col min="7167" max="7167" width="8.7109375" style="38" customWidth="1"/>
    <col min="7168" max="7168" width="8.42578125" style="38" customWidth="1"/>
    <col min="7169" max="7169" width="9.28515625" style="38"/>
    <col min="7170" max="7171" width="9.28515625" style="38" customWidth="1"/>
    <col min="7172" max="7172" width="10.5703125" style="38" customWidth="1"/>
    <col min="7173" max="7173" width="8.7109375" style="38" customWidth="1"/>
    <col min="7174" max="7413" width="9.28515625" style="38"/>
    <col min="7414" max="7414" width="5.7109375" style="38" bestFit="1" customWidth="1"/>
    <col min="7415" max="7415" width="41.42578125" style="38" customWidth="1"/>
    <col min="7416" max="7416" width="9.42578125" style="38" customWidth="1"/>
    <col min="7417" max="7417" width="11.5703125" style="38" customWidth="1"/>
    <col min="7418" max="7418" width="9.7109375" style="38" customWidth="1"/>
    <col min="7419" max="7419" width="10.5703125" style="38" customWidth="1"/>
    <col min="7420" max="7420" width="11.7109375" style="38" customWidth="1"/>
    <col min="7421" max="7421" width="11.5703125" style="38" customWidth="1"/>
    <col min="7422" max="7422" width="10.5703125" style="38" customWidth="1"/>
    <col min="7423" max="7423" width="8.7109375" style="38" customWidth="1"/>
    <col min="7424" max="7424" width="8.42578125" style="38" customWidth="1"/>
    <col min="7425" max="7425" width="9.28515625" style="38"/>
    <col min="7426" max="7427" width="9.28515625" style="38" customWidth="1"/>
    <col min="7428" max="7428" width="10.5703125" style="38" customWidth="1"/>
    <col min="7429" max="7429" width="8.7109375" style="38" customWidth="1"/>
    <col min="7430" max="7669" width="9.28515625" style="38"/>
    <col min="7670" max="7670" width="5.7109375" style="38" bestFit="1" customWidth="1"/>
    <col min="7671" max="7671" width="41.42578125" style="38" customWidth="1"/>
    <col min="7672" max="7672" width="9.42578125" style="38" customWidth="1"/>
    <col min="7673" max="7673" width="11.5703125" style="38" customWidth="1"/>
    <col min="7674" max="7674" width="9.7109375" style="38" customWidth="1"/>
    <col min="7675" max="7675" width="10.5703125" style="38" customWidth="1"/>
    <col min="7676" max="7676" width="11.7109375" style="38" customWidth="1"/>
    <col min="7677" max="7677" width="11.5703125" style="38" customWidth="1"/>
    <col min="7678" max="7678" width="10.5703125" style="38" customWidth="1"/>
    <col min="7679" max="7679" width="8.7109375" style="38" customWidth="1"/>
    <col min="7680" max="7680" width="8.42578125" style="38" customWidth="1"/>
    <col min="7681" max="7681" width="9.28515625" style="38"/>
    <col min="7682" max="7683" width="9.28515625" style="38" customWidth="1"/>
    <col min="7684" max="7684" width="10.5703125" style="38" customWidth="1"/>
    <col min="7685" max="7685" width="8.7109375" style="38" customWidth="1"/>
    <col min="7686" max="7925" width="9.28515625" style="38"/>
    <col min="7926" max="7926" width="5.7109375" style="38" bestFit="1" customWidth="1"/>
    <col min="7927" max="7927" width="41.42578125" style="38" customWidth="1"/>
    <col min="7928" max="7928" width="9.42578125" style="38" customWidth="1"/>
    <col min="7929" max="7929" width="11.5703125" style="38" customWidth="1"/>
    <col min="7930" max="7930" width="9.7109375" style="38" customWidth="1"/>
    <col min="7931" max="7931" width="10.5703125" style="38" customWidth="1"/>
    <col min="7932" max="7932" width="11.7109375" style="38" customWidth="1"/>
    <col min="7933" max="7933" width="11.5703125" style="38" customWidth="1"/>
    <col min="7934" max="7934" width="10.5703125" style="38" customWidth="1"/>
    <col min="7935" max="7935" width="8.7109375" style="38" customWidth="1"/>
    <col min="7936" max="7936" width="8.42578125" style="38" customWidth="1"/>
    <col min="7937" max="7937" width="9.28515625" style="38"/>
    <col min="7938" max="7939" width="9.28515625" style="38" customWidth="1"/>
    <col min="7940" max="7940" width="10.5703125" style="38" customWidth="1"/>
    <col min="7941" max="7941" width="8.7109375" style="38" customWidth="1"/>
    <col min="7942" max="8181" width="9.28515625" style="38"/>
    <col min="8182" max="8182" width="5.7109375" style="38" bestFit="1" customWidth="1"/>
    <col min="8183" max="8183" width="41.42578125" style="38" customWidth="1"/>
    <col min="8184" max="8184" width="9.42578125" style="38" customWidth="1"/>
    <col min="8185" max="8185" width="11.5703125" style="38" customWidth="1"/>
    <col min="8186" max="8186" width="9.7109375" style="38" customWidth="1"/>
    <col min="8187" max="8187" width="10.5703125" style="38" customWidth="1"/>
    <col min="8188" max="8188" width="11.7109375" style="38" customWidth="1"/>
    <col min="8189" max="8189" width="11.5703125" style="38" customWidth="1"/>
    <col min="8190" max="8190" width="10.5703125" style="38" customWidth="1"/>
    <col min="8191" max="8191" width="8.7109375" style="38" customWidth="1"/>
    <col min="8192" max="8192" width="8.42578125" style="38" customWidth="1"/>
    <col min="8193" max="8193" width="9.28515625" style="38"/>
    <col min="8194" max="8195" width="9.28515625" style="38" customWidth="1"/>
    <col min="8196" max="8196" width="10.5703125" style="38" customWidth="1"/>
    <col min="8197" max="8197" width="8.7109375" style="38" customWidth="1"/>
    <col min="8198" max="8437" width="9.28515625" style="38"/>
    <col min="8438" max="8438" width="5.7109375" style="38" bestFit="1" customWidth="1"/>
    <col min="8439" max="8439" width="41.42578125" style="38" customWidth="1"/>
    <col min="8440" max="8440" width="9.42578125" style="38" customWidth="1"/>
    <col min="8441" max="8441" width="11.5703125" style="38" customWidth="1"/>
    <col min="8442" max="8442" width="9.7109375" style="38" customWidth="1"/>
    <col min="8443" max="8443" width="10.5703125" style="38" customWidth="1"/>
    <col min="8444" max="8444" width="11.7109375" style="38" customWidth="1"/>
    <col min="8445" max="8445" width="11.5703125" style="38" customWidth="1"/>
    <col min="8446" max="8446" width="10.5703125" style="38" customWidth="1"/>
    <col min="8447" max="8447" width="8.7109375" style="38" customWidth="1"/>
    <col min="8448" max="8448" width="8.42578125" style="38" customWidth="1"/>
    <col min="8449" max="8449" width="9.28515625" style="38"/>
    <col min="8450" max="8451" width="9.28515625" style="38" customWidth="1"/>
    <col min="8452" max="8452" width="10.5703125" style="38" customWidth="1"/>
    <col min="8453" max="8453" width="8.7109375" style="38" customWidth="1"/>
    <col min="8454" max="8693" width="9.28515625" style="38"/>
    <col min="8694" max="8694" width="5.7109375" style="38" bestFit="1" customWidth="1"/>
    <col min="8695" max="8695" width="41.42578125" style="38" customWidth="1"/>
    <col min="8696" max="8696" width="9.42578125" style="38" customWidth="1"/>
    <col min="8697" max="8697" width="11.5703125" style="38" customWidth="1"/>
    <col min="8698" max="8698" width="9.7109375" style="38" customWidth="1"/>
    <col min="8699" max="8699" width="10.5703125" style="38" customWidth="1"/>
    <col min="8700" max="8700" width="11.7109375" style="38" customWidth="1"/>
    <col min="8701" max="8701" width="11.5703125" style="38" customWidth="1"/>
    <col min="8702" max="8702" width="10.5703125" style="38" customWidth="1"/>
    <col min="8703" max="8703" width="8.7109375" style="38" customWidth="1"/>
    <col min="8704" max="8704" width="8.42578125" style="38" customWidth="1"/>
    <col min="8705" max="8705" width="9.28515625" style="38"/>
    <col min="8706" max="8707" width="9.28515625" style="38" customWidth="1"/>
    <col min="8708" max="8708" width="10.5703125" style="38" customWidth="1"/>
    <col min="8709" max="8709" width="8.7109375" style="38" customWidth="1"/>
    <col min="8710" max="8949" width="9.28515625" style="38"/>
    <col min="8950" max="8950" width="5.7109375" style="38" bestFit="1" customWidth="1"/>
    <col min="8951" max="8951" width="41.42578125" style="38" customWidth="1"/>
    <col min="8952" max="8952" width="9.42578125" style="38" customWidth="1"/>
    <col min="8953" max="8953" width="11.5703125" style="38" customWidth="1"/>
    <col min="8954" max="8954" width="9.7109375" style="38" customWidth="1"/>
    <col min="8955" max="8955" width="10.5703125" style="38" customWidth="1"/>
    <col min="8956" max="8956" width="11.7109375" style="38" customWidth="1"/>
    <col min="8957" max="8957" width="11.5703125" style="38" customWidth="1"/>
    <col min="8958" max="8958" width="10.5703125" style="38" customWidth="1"/>
    <col min="8959" max="8959" width="8.7109375" style="38" customWidth="1"/>
    <col min="8960" max="8960" width="8.42578125" style="38" customWidth="1"/>
    <col min="8961" max="8961" width="9.28515625" style="38"/>
    <col min="8962" max="8963" width="9.28515625" style="38" customWidth="1"/>
    <col min="8964" max="8964" width="10.5703125" style="38" customWidth="1"/>
    <col min="8965" max="8965" width="8.7109375" style="38" customWidth="1"/>
    <col min="8966" max="9205" width="9.28515625" style="38"/>
    <col min="9206" max="9206" width="5.7109375" style="38" bestFit="1" customWidth="1"/>
    <col min="9207" max="9207" width="41.42578125" style="38" customWidth="1"/>
    <col min="9208" max="9208" width="9.42578125" style="38" customWidth="1"/>
    <col min="9209" max="9209" width="11.5703125" style="38" customWidth="1"/>
    <col min="9210" max="9210" width="9.7109375" style="38" customWidth="1"/>
    <col min="9211" max="9211" width="10.5703125" style="38" customWidth="1"/>
    <col min="9212" max="9212" width="11.7109375" style="38" customWidth="1"/>
    <col min="9213" max="9213" width="11.5703125" style="38" customWidth="1"/>
    <col min="9214" max="9214" width="10.5703125" style="38" customWidth="1"/>
    <col min="9215" max="9215" width="8.7109375" style="38" customWidth="1"/>
    <col min="9216" max="9216" width="8.42578125" style="38" customWidth="1"/>
    <col min="9217" max="9217" width="9.28515625" style="38"/>
    <col min="9218" max="9219" width="9.28515625" style="38" customWidth="1"/>
    <col min="9220" max="9220" width="10.5703125" style="38" customWidth="1"/>
    <col min="9221" max="9221" width="8.7109375" style="38" customWidth="1"/>
    <col min="9222" max="9461" width="9.28515625" style="38"/>
    <col min="9462" max="9462" width="5.7109375" style="38" bestFit="1" customWidth="1"/>
    <col min="9463" max="9463" width="41.42578125" style="38" customWidth="1"/>
    <col min="9464" max="9464" width="9.42578125" style="38" customWidth="1"/>
    <col min="9465" max="9465" width="11.5703125" style="38" customWidth="1"/>
    <col min="9466" max="9466" width="9.7109375" style="38" customWidth="1"/>
    <col min="9467" max="9467" width="10.5703125" style="38" customWidth="1"/>
    <col min="9468" max="9468" width="11.7109375" style="38" customWidth="1"/>
    <col min="9469" max="9469" width="11.5703125" style="38" customWidth="1"/>
    <col min="9470" max="9470" width="10.5703125" style="38" customWidth="1"/>
    <col min="9471" max="9471" width="8.7109375" style="38" customWidth="1"/>
    <col min="9472" max="9472" width="8.42578125" style="38" customWidth="1"/>
    <col min="9473" max="9473" width="9.28515625" style="38"/>
    <col min="9474" max="9475" width="9.28515625" style="38" customWidth="1"/>
    <col min="9476" max="9476" width="10.5703125" style="38" customWidth="1"/>
    <col min="9477" max="9477" width="8.7109375" style="38" customWidth="1"/>
    <col min="9478" max="9717" width="9.28515625" style="38"/>
    <col min="9718" max="9718" width="5.7109375" style="38" bestFit="1" customWidth="1"/>
    <col min="9719" max="9719" width="41.42578125" style="38" customWidth="1"/>
    <col min="9720" max="9720" width="9.42578125" style="38" customWidth="1"/>
    <col min="9721" max="9721" width="11.5703125" style="38" customWidth="1"/>
    <col min="9722" max="9722" width="9.7109375" style="38" customWidth="1"/>
    <col min="9723" max="9723" width="10.5703125" style="38" customWidth="1"/>
    <col min="9724" max="9724" width="11.7109375" style="38" customWidth="1"/>
    <col min="9725" max="9725" width="11.5703125" style="38" customWidth="1"/>
    <col min="9726" max="9726" width="10.5703125" style="38" customWidth="1"/>
    <col min="9727" max="9727" width="8.7109375" style="38" customWidth="1"/>
    <col min="9728" max="9728" width="8.42578125" style="38" customWidth="1"/>
    <col min="9729" max="9729" width="9.28515625" style="38"/>
    <col min="9730" max="9731" width="9.28515625" style="38" customWidth="1"/>
    <col min="9732" max="9732" width="10.5703125" style="38" customWidth="1"/>
    <col min="9733" max="9733" width="8.7109375" style="38" customWidth="1"/>
    <col min="9734" max="9973" width="9.28515625" style="38"/>
    <col min="9974" max="9974" width="5.7109375" style="38" bestFit="1" customWidth="1"/>
    <col min="9975" max="9975" width="41.42578125" style="38" customWidth="1"/>
    <col min="9976" max="9976" width="9.42578125" style="38" customWidth="1"/>
    <col min="9977" max="9977" width="11.5703125" style="38" customWidth="1"/>
    <col min="9978" max="9978" width="9.7109375" style="38" customWidth="1"/>
    <col min="9979" max="9979" width="10.5703125" style="38" customWidth="1"/>
    <col min="9980" max="9980" width="11.7109375" style="38" customWidth="1"/>
    <col min="9981" max="9981" width="11.5703125" style="38" customWidth="1"/>
    <col min="9982" max="9982" width="10.5703125" style="38" customWidth="1"/>
    <col min="9983" max="9983" width="8.7109375" style="38" customWidth="1"/>
    <col min="9984" max="9984" width="8.42578125" style="38" customWidth="1"/>
    <col min="9985" max="9985" width="9.28515625" style="38"/>
    <col min="9986" max="9987" width="9.28515625" style="38" customWidth="1"/>
    <col min="9988" max="9988" width="10.5703125" style="38" customWidth="1"/>
    <col min="9989" max="9989" width="8.7109375" style="38" customWidth="1"/>
    <col min="9990" max="10229" width="9.28515625" style="38"/>
    <col min="10230" max="10230" width="5.7109375" style="38" bestFit="1" customWidth="1"/>
    <col min="10231" max="10231" width="41.42578125" style="38" customWidth="1"/>
    <col min="10232" max="10232" width="9.42578125" style="38" customWidth="1"/>
    <col min="10233" max="10233" width="11.5703125" style="38" customWidth="1"/>
    <col min="10234" max="10234" width="9.7109375" style="38" customWidth="1"/>
    <col min="10235" max="10235" width="10.5703125" style="38" customWidth="1"/>
    <col min="10236" max="10236" width="11.7109375" style="38" customWidth="1"/>
    <col min="10237" max="10237" width="11.5703125" style="38" customWidth="1"/>
    <col min="10238" max="10238" width="10.5703125" style="38" customWidth="1"/>
    <col min="10239" max="10239" width="8.7109375" style="38" customWidth="1"/>
    <col min="10240" max="10240" width="8.42578125" style="38" customWidth="1"/>
    <col min="10241" max="10241" width="9.28515625" style="38"/>
    <col min="10242" max="10243" width="9.28515625" style="38" customWidth="1"/>
    <col min="10244" max="10244" width="10.5703125" style="38" customWidth="1"/>
    <col min="10245" max="10245" width="8.7109375" style="38" customWidth="1"/>
    <col min="10246" max="10485" width="9.28515625" style="38"/>
    <col min="10486" max="10486" width="5.7109375" style="38" bestFit="1" customWidth="1"/>
    <col min="10487" max="10487" width="41.42578125" style="38" customWidth="1"/>
    <col min="10488" max="10488" width="9.42578125" style="38" customWidth="1"/>
    <col min="10489" max="10489" width="11.5703125" style="38" customWidth="1"/>
    <col min="10490" max="10490" width="9.7109375" style="38" customWidth="1"/>
    <col min="10491" max="10491" width="10.5703125" style="38" customWidth="1"/>
    <col min="10492" max="10492" width="11.7109375" style="38" customWidth="1"/>
    <col min="10493" max="10493" width="11.5703125" style="38" customWidth="1"/>
    <col min="10494" max="10494" width="10.5703125" style="38" customWidth="1"/>
    <col min="10495" max="10495" width="8.7109375" style="38" customWidth="1"/>
    <col min="10496" max="10496" width="8.42578125" style="38" customWidth="1"/>
    <col min="10497" max="10497" width="9.28515625" style="38"/>
    <col min="10498" max="10499" width="9.28515625" style="38" customWidth="1"/>
    <col min="10500" max="10500" width="10.5703125" style="38" customWidth="1"/>
    <col min="10501" max="10501" width="8.7109375" style="38" customWidth="1"/>
    <col min="10502" max="10741" width="9.28515625" style="38"/>
    <col min="10742" max="10742" width="5.7109375" style="38" bestFit="1" customWidth="1"/>
    <col min="10743" max="10743" width="41.42578125" style="38" customWidth="1"/>
    <col min="10744" max="10744" width="9.42578125" style="38" customWidth="1"/>
    <col min="10745" max="10745" width="11.5703125" style="38" customWidth="1"/>
    <col min="10746" max="10746" width="9.7109375" style="38" customWidth="1"/>
    <col min="10747" max="10747" width="10.5703125" style="38" customWidth="1"/>
    <col min="10748" max="10748" width="11.7109375" style="38" customWidth="1"/>
    <col min="10749" max="10749" width="11.5703125" style="38" customWidth="1"/>
    <col min="10750" max="10750" width="10.5703125" style="38" customWidth="1"/>
    <col min="10751" max="10751" width="8.7109375" style="38" customWidth="1"/>
    <col min="10752" max="10752" width="8.42578125" style="38" customWidth="1"/>
    <col min="10753" max="10753" width="9.28515625" style="38"/>
    <col min="10754" max="10755" width="9.28515625" style="38" customWidth="1"/>
    <col min="10756" max="10756" width="10.5703125" style="38" customWidth="1"/>
    <col min="10757" max="10757" width="8.7109375" style="38" customWidth="1"/>
    <col min="10758" max="10997" width="9.28515625" style="38"/>
    <col min="10998" max="10998" width="5.7109375" style="38" bestFit="1" customWidth="1"/>
    <col min="10999" max="10999" width="41.42578125" style="38" customWidth="1"/>
    <col min="11000" max="11000" width="9.42578125" style="38" customWidth="1"/>
    <col min="11001" max="11001" width="11.5703125" style="38" customWidth="1"/>
    <col min="11002" max="11002" width="9.7109375" style="38" customWidth="1"/>
    <col min="11003" max="11003" width="10.5703125" style="38" customWidth="1"/>
    <col min="11004" max="11004" width="11.7109375" style="38" customWidth="1"/>
    <col min="11005" max="11005" width="11.5703125" style="38" customWidth="1"/>
    <col min="11006" max="11006" width="10.5703125" style="38" customWidth="1"/>
    <col min="11007" max="11007" width="8.7109375" style="38" customWidth="1"/>
    <col min="11008" max="11008" width="8.42578125" style="38" customWidth="1"/>
    <col min="11009" max="11009" width="9.28515625" style="38"/>
    <col min="11010" max="11011" width="9.28515625" style="38" customWidth="1"/>
    <col min="11012" max="11012" width="10.5703125" style="38" customWidth="1"/>
    <col min="11013" max="11013" width="8.7109375" style="38" customWidth="1"/>
    <col min="11014" max="11253" width="9.28515625" style="38"/>
    <col min="11254" max="11254" width="5.7109375" style="38" bestFit="1" customWidth="1"/>
    <col min="11255" max="11255" width="41.42578125" style="38" customWidth="1"/>
    <col min="11256" max="11256" width="9.42578125" style="38" customWidth="1"/>
    <col min="11257" max="11257" width="11.5703125" style="38" customWidth="1"/>
    <col min="11258" max="11258" width="9.7109375" style="38" customWidth="1"/>
    <col min="11259" max="11259" width="10.5703125" style="38" customWidth="1"/>
    <col min="11260" max="11260" width="11.7109375" style="38" customWidth="1"/>
    <col min="11261" max="11261" width="11.5703125" style="38" customWidth="1"/>
    <col min="11262" max="11262" width="10.5703125" style="38" customWidth="1"/>
    <col min="11263" max="11263" width="8.7109375" style="38" customWidth="1"/>
    <col min="11264" max="11264" width="8.42578125" style="38" customWidth="1"/>
    <col min="11265" max="11265" width="9.28515625" style="38"/>
    <col min="11266" max="11267" width="9.28515625" style="38" customWidth="1"/>
    <col min="11268" max="11268" width="10.5703125" style="38" customWidth="1"/>
    <col min="11269" max="11269" width="8.7109375" style="38" customWidth="1"/>
    <col min="11270" max="11509" width="9.28515625" style="38"/>
    <col min="11510" max="11510" width="5.7109375" style="38" bestFit="1" customWidth="1"/>
    <col min="11511" max="11511" width="41.42578125" style="38" customWidth="1"/>
    <col min="11512" max="11512" width="9.42578125" style="38" customWidth="1"/>
    <col min="11513" max="11513" width="11.5703125" style="38" customWidth="1"/>
    <col min="11514" max="11514" width="9.7109375" style="38" customWidth="1"/>
    <col min="11515" max="11515" width="10.5703125" style="38" customWidth="1"/>
    <col min="11516" max="11516" width="11.7109375" style="38" customWidth="1"/>
    <col min="11517" max="11517" width="11.5703125" style="38" customWidth="1"/>
    <col min="11518" max="11518" width="10.5703125" style="38" customWidth="1"/>
    <col min="11519" max="11519" width="8.7109375" style="38" customWidth="1"/>
    <col min="11520" max="11520" width="8.42578125" style="38" customWidth="1"/>
    <col min="11521" max="11521" width="9.28515625" style="38"/>
    <col min="11522" max="11523" width="9.28515625" style="38" customWidth="1"/>
    <col min="11524" max="11524" width="10.5703125" style="38" customWidth="1"/>
    <col min="11525" max="11525" width="8.7109375" style="38" customWidth="1"/>
    <col min="11526" max="11765" width="9.28515625" style="38"/>
    <col min="11766" max="11766" width="5.7109375" style="38" bestFit="1" customWidth="1"/>
    <col min="11767" max="11767" width="41.42578125" style="38" customWidth="1"/>
    <col min="11768" max="11768" width="9.42578125" style="38" customWidth="1"/>
    <col min="11769" max="11769" width="11.5703125" style="38" customWidth="1"/>
    <col min="11770" max="11770" width="9.7109375" style="38" customWidth="1"/>
    <col min="11771" max="11771" width="10.5703125" style="38" customWidth="1"/>
    <col min="11772" max="11772" width="11.7109375" style="38" customWidth="1"/>
    <col min="11773" max="11773" width="11.5703125" style="38" customWidth="1"/>
    <col min="11774" max="11774" width="10.5703125" style="38" customWidth="1"/>
    <col min="11775" max="11775" width="8.7109375" style="38" customWidth="1"/>
    <col min="11776" max="11776" width="8.42578125" style="38" customWidth="1"/>
    <col min="11777" max="11777" width="9.28515625" style="38"/>
    <col min="11778" max="11779" width="9.28515625" style="38" customWidth="1"/>
    <col min="11780" max="11780" width="10.5703125" style="38" customWidth="1"/>
    <col min="11781" max="11781" width="8.7109375" style="38" customWidth="1"/>
    <col min="11782" max="12021" width="9.28515625" style="38"/>
    <col min="12022" max="12022" width="5.7109375" style="38" bestFit="1" customWidth="1"/>
    <col min="12023" max="12023" width="41.42578125" style="38" customWidth="1"/>
    <col min="12024" max="12024" width="9.42578125" style="38" customWidth="1"/>
    <col min="12025" max="12025" width="11.5703125" style="38" customWidth="1"/>
    <col min="12026" max="12026" width="9.7109375" style="38" customWidth="1"/>
    <col min="12027" max="12027" width="10.5703125" style="38" customWidth="1"/>
    <col min="12028" max="12028" width="11.7109375" style="38" customWidth="1"/>
    <col min="12029" max="12029" width="11.5703125" style="38" customWidth="1"/>
    <col min="12030" max="12030" width="10.5703125" style="38" customWidth="1"/>
    <col min="12031" max="12031" width="8.7109375" style="38" customWidth="1"/>
    <col min="12032" max="12032" width="8.42578125" style="38" customWidth="1"/>
    <col min="12033" max="12033" width="9.28515625" style="38"/>
    <col min="12034" max="12035" width="9.28515625" style="38" customWidth="1"/>
    <col min="12036" max="12036" width="10.5703125" style="38" customWidth="1"/>
    <col min="12037" max="12037" width="8.7109375" style="38" customWidth="1"/>
    <col min="12038" max="12277" width="9.28515625" style="38"/>
    <col min="12278" max="12278" width="5.7109375" style="38" bestFit="1" customWidth="1"/>
    <col min="12279" max="12279" width="41.42578125" style="38" customWidth="1"/>
    <col min="12280" max="12280" width="9.42578125" style="38" customWidth="1"/>
    <col min="12281" max="12281" width="11.5703125" style="38" customWidth="1"/>
    <col min="12282" max="12282" width="9.7109375" style="38" customWidth="1"/>
    <col min="12283" max="12283" width="10.5703125" style="38" customWidth="1"/>
    <col min="12284" max="12284" width="11.7109375" style="38" customWidth="1"/>
    <col min="12285" max="12285" width="11.5703125" style="38" customWidth="1"/>
    <col min="12286" max="12286" width="10.5703125" style="38" customWidth="1"/>
    <col min="12287" max="12287" width="8.7109375" style="38" customWidth="1"/>
    <col min="12288" max="12288" width="8.42578125" style="38" customWidth="1"/>
    <col min="12289" max="12289" width="9.28515625" style="38"/>
    <col min="12290" max="12291" width="9.28515625" style="38" customWidth="1"/>
    <col min="12292" max="12292" width="10.5703125" style="38" customWidth="1"/>
    <col min="12293" max="12293" width="8.7109375" style="38" customWidth="1"/>
    <col min="12294" max="12533" width="9.28515625" style="38"/>
    <col min="12534" max="12534" width="5.7109375" style="38" bestFit="1" customWidth="1"/>
    <col min="12535" max="12535" width="41.42578125" style="38" customWidth="1"/>
    <col min="12536" max="12536" width="9.42578125" style="38" customWidth="1"/>
    <col min="12537" max="12537" width="11.5703125" style="38" customWidth="1"/>
    <col min="12538" max="12538" width="9.7109375" style="38" customWidth="1"/>
    <col min="12539" max="12539" width="10.5703125" style="38" customWidth="1"/>
    <col min="12540" max="12540" width="11.7109375" style="38" customWidth="1"/>
    <col min="12541" max="12541" width="11.5703125" style="38" customWidth="1"/>
    <col min="12542" max="12542" width="10.5703125" style="38" customWidth="1"/>
    <col min="12543" max="12543" width="8.7109375" style="38" customWidth="1"/>
    <col min="12544" max="12544" width="8.42578125" style="38" customWidth="1"/>
    <col min="12545" max="12545" width="9.28515625" style="38"/>
    <col min="12546" max="12547" width="9.28515625" style="38" customWidth="1"/>
    <col min="12548" max="12548" width="10.5703125" style="38" customWidth="1"/>
    <col min="12549" max="12549" width="8.7109375" style="38" customWidth="1"/>
    <col min="12550" max="12789" width="9.28515625" style="38"/>
    <col min="12790" max="12790" width="5.7109375" style="38" bestFit="1" customWidth="1"/>
    <col min="12791" max="12791" width="41.42578125" style="38" customWidth="1"/>
    <col min="12792" max="12792" width="9.42578125" style="38" customWidth="1"/>
    <col min="12793" max="12793" width="11.5703125" style="38" customWidth="1"/>
    <col min="12794" max="12794" width="9.7109375" style="38" customWidth="1"/>
    <col min="12795" max="12795" width="10.5703125" style="38" customWidth="1"/>
    <col min="12796" max="12796" width="11.7109375" style="38" customWidth="1"/>
    <col min="12797" max="12797" width="11.5703125" style="38" customWidth="1"/>
    <col min="12798" max="12798" width="10.5703125" style="38" customWidth="1"/>
    <col min="12799" max="12799" width="8.7109375" style="38" customWidth="1"/>
    <col min="12800" max="12800" width="8.42578125" style="38" customWidth="1"/>
    <col min="12801" max="12801" width="9.28515625" style="38"/>
    <col min="12802" max="12803" width="9.28515625" style="38" customWidth="1"/>
    <col min="12804" max="12804" width="10.5703125" style="38" customWidth="1"/>
    <col min="12805" max="12805" width="8.7109375" style="38" customWidth="1"/>
    <col min="12806" max="13045" width="9.28515625" style="38"/>
    <col min="13046" max="13046" width="5.7109375" style="38" bestFit="1" customWidth="1"/>
    <col min="13047" max="13047" width="41.42578125" style="38" customWidth="1"/>
    <col min="13048" max="13048" width="9.42578125" style="38" customWidth="1"/>
    <col min="13049" max="13049" width="11.5703125" style="38" customWidth="1"/>
    <col min="13050" max="13050" width="9.7109375" style="38" customWidth="1"/>
    <col min="13051" max="13051" width="10.5703125" style="38" customWidth="1"/>
    <col min="13052" max="13052" width="11.7109375" style="38" customWidth="1"/>
    <col min="13053" max="13053" width="11.5703125" style="38" customWidth="1"/>
    <col min="13054" max="13054" width="10.5703125" style="38" customWidth="1"/>
    <col min="13055" max="13055" width="8.7109375" style="38" customWidth="1"/>
    <col min="13056" max="13056" width="8.42578125" style="38" customWidth="1"/>
    <col min="13057" max="13057" width="9.28515625" style="38"/>
    <col min="13058" max="13059" width="9.28515625" style="38" customWidth="1"/>
    <col min="13060" max="13060" width="10.5703125" style="38" customWidth="1"/>
    <col min="13061" max="13061" width="8.7109375" style="38" customWidth="1"/>
    <col min="13062" max="13301" width="9.28515625" style="38"/>
    <col min="13302" max="13302" width="5.7109375" style="38" bestFit="1" customWidth="1"/>
    <col min="13303" max="13303" width="41.42578125" style="38" customWidth="1"/>
    <col min="13304" max="13304" width="9.42578125" style="38" customWidth="1"/>
    <col min="13305" max="13305" width="11.5703125" style="38" customWidth="1"/>
    <col min="13306" max="13306" width="9.7109375" style="38" customWidth="1"/>
    <col min="13307" max="13307" width="10.5703125" style="38" customWidth="1"/>
    <col min="13308" max="13308" width="11.7109375" style="38" customWidth="1"/>
    <col min="13309" max="13309" width="11.5703125" style="38" customWidth="1"/>
    <col min="13310" max="13310" width="10.5703125" style="38" customWidth="1"/>
    <col min="13311" max="13311" width="8.7109375" style="38" customWidth="1"/>
    <col min="13312" max="13312" width="8.42578125" style="38" customWidth="1"/>
    <col min="13313" max="13313" width="9.28515625" style="38"/>
    <col min="13314" max="13315" width="9.28515625" style="38" customWidth="1"/>
    <col min="13316" max="13316" width="10.5703125" style="38" customWidth="1"/>
    <col min="13317" max="13317" width="8.7109375" style="38" customWidth="1"/>
    <col min="13318" max="13557" width="9.28515625" style="38"/>
    <col min="13558" max="13558" width="5.7109375" style="38" bestFit="1" customWidth="1"/>
    <col min="13559" max="13559" width="41.42578125" style="38" customWidth="1"/>
    <col min="13560" max="13560" width="9.42578125" style="38" customWidth="1"/>
    <col min="13561" max="13561" width="11.5703125" style="38" customWidth="1"/>
    <col min="13562" max="13562" width="9.7109375" style="38" customWidth="1"/>
    <col min="13563" max="13563" width="10.5703125" style="38" customWidth="1"/>
    <col min="13564" max="13564" width="11.7109375" style="38" customWidth="1"/>
    <col min="13565" max="13565" width="11.5703125" style="38" customWidth="1"/>
    <col min="13566" max="13566" width="10.5703125" style="38" customWidth="1"/>
    <col min="13567" max="13567" width="8.7109375" style="38" customWidth="1"/>
    <col min="13568" max="13568" width="8.42578125" style="38" customWidth="1"/>
    <col min="13569" max="13569" width="9.28515625" style="38"/>
    <col min="13570" max="13571" width="9.28515625" style="38" customWidth="1"/>
    <col min="13572" max="13572" width="10.5703125" style="38" customWidth="1"/>
    <col min="13573" max="13573" width="8.7109375" style="38" customWidth="1"/>
    <col min="13574" max="13813" width="9.28515625" style="38"/>
    <col min="13814" max="13814" width="5.7109375" style="38" bestFit="1" customWidth="1"/>
    <col min="13815" max="13815" width="41.42578125" style="38" customWidth="1"/>
    <col min="13816" max="13816" width="9.42578125" style="38" customWidth="1"/>
    <col min="13817" max="13817" width="11.5703125" style="38" customWidth="1"/>
    <col min="13818" max="13818" width="9.7109375" style="38" customWidth="1"/>
    <col min="13819" max="13819" width="10.5703125" style="38" customWidth="1"/>
    <col min="13820" max="13820" width="11.7109375" style="38" customWidth="1"/>
    <col min="13821" max="13821" width="11.5703125" style="38" customWidth="1"/>
    <col min="13822" max="13822" width="10.5703125" style="38" customWidth="1"/>
    <col min="13823" max="13823" width="8.7109375" style="38" customWidth="1"/>
    <col min="13824" max="13824" width="8.42578125" style="38" customWidth="1"/>
    <col min="13825" max="13825" width="9.28515625" style="38"/>
    <col min="13826" max="13827" width="9.28515625" style="38" customWidth="1"/>
    <col min="13828" max="13828" width="10.5703125" style="38" customWidth="1"/>
    <col min="13829" max="13829" width="8.7109375" style="38" customWidth="1"/>
    <col min="13830" max="14069" width="9.28515625" style="38"/>
    <col min="14070" max="14070" width="5.7109375" style="38" bestFit="1" customWidth="1"/>
    <col min="14071" max="14071" width="41.42578125" style="38" customWidth="1"/>
    <col min="14072" max="14072" width="9.42578125" style="38" customWidth="1"/>
    <col min="14073" max="14073" width="11.5703125" style="38" customWidth="1"/>
    <col min="14074" max="14074" width="9.7109375" style="38" customWidth="1"/>
    <col min="14075" max="14075" width="10.5703125" style="38" customWidth="1"/>
    <col min="14076" max="14076" width="11.7109375" style="38" customWidth="1"/>
    <col min="14077" max="14077" width="11.5703125" style="38" customWidth="1"/>
    <col min="14078" max="14078" width="10.5703125" style="38" customWidth="1"/>
    <col min="14079" max="14079" width="8.7109375" style="38" customWidth="1"/>
    <col min="14080" max="14080" width="8.42578125" style="38" customWidth="1"/>
    <col min="14081" max="14081" width="9.28515625" style="38"/>
    <col min="14082" max="14083" width="9.28515625" style="38" customWidth="1"/>
    <col min="14084" max="14084" width="10.5703125" style="38" customWidth="1"/>
    <col min="14085" max="14085" width="8.7109375" style="38" customWidth="1"/>
    <col min="14086" max="14325" width="9.28515625" style="38"/>
    <col min="14326" max="14326" width="5.7109375" style="38" bestFit="1" customWidth="1"/>
    <col min="14327" max="14327" width="41.42578125" style="38" customWidth="1"/>
    <col min="14328" max="14328" width="9.42578125" style="38" customWidth="1"/>
    <col min="14329" max="14329" width="11.5703125" style="38" customWidth="1"/>
    <col min="14330" max="14330" width="9.7109375" style="38" customWidth="1"/>
    <col min="14331" max="14331" width="10.5703125" style="38" customWidth="1"/>
    <col min="14332" max="14332" width="11.7109375" style="38" customWidth="1"/>
    <col min="14333" max="14333" width="11.5703125" style="38" customWidth="1"/>
    <col min="14334" max="14334" width="10.5703125" style="38" customWidth="1"/>
    <col min="14335" max="14335" width="8.7109375" style="38" customWidth="1"/>
    <col min="14336" max="14336" width="8.42578125" style="38" customWidth="1"/>
    <col min="14337" max="14337" width="9.28515625" style="38"/>
    <col min="14338" max="14339" width="9.28515625" style="38" customWidth="1"/>
    <col min="14340" max="14340" width="10.5703125" style="38" customWidth="1"/>
    <col min="14341" max="14341" width="8.7109375" style="38" customWidth="1"/>
    <col min="14342" max="14581" width="9.28515625" style="38"/>
    <col min="14582" max="14582" width="5.7109375" style="38" bestFit="1" customWidth="1"/>
    <col min="14583" max="14583" width="41.42578125" style="38" customWidth="1"/>
    <col min="14584" max="14584" width="9.42578125" style="38" customWidth="1"/>
    <col min="14585" max="14585" width="11.5703125" style="38" customWidth="1"/>
    <col min="14586" max="14586" width="9.7109375" style="38" customWidth="1"/>
    <col min="14587" max="14587" width="10.5703125" style="38" customWidth="1"/>
    <col min="14588" max="14588" width="11.7109375" style="38" customWidth="1"/>
    <col min="14589" max="14589" width="11.5703125" style="38" customWidth="1"/>
    <col min="14590" max="14590" width="10.5703125" style="38" customWidth="1"/>
    <col min="14591" max="14591" width="8.7109375" style="38" customWidth="1"/>
    <col min="14592" max="14592" width="8.42578125" style="38" customWidth="1"/>
    <col min="14593" max="14593" width="9.28515625" style="38"/>
    <col min="14594" max="14595" width="9.28515625" style="38" customWidth="1"/>
    <col min="14596" max="14596" width="10.5703125" style="38" customWidth="1"/>
    <col min="14597" max="14597" width="8.7109375" style="38" customWidth="1"/>
    <col min="14598" max="14837" width="9.28515625" style="38"/>
    <col min="14838" max="14838" width="5.7109375" style="38" bestFit="1" customWidth="1"/>
    <col min="14839" max="14839" width="41.42578125" style="38" customWidth="1"/>
    <col min="14840" max="14840" width="9.42578125" style="38" customWidth="1"/>
    <col min="14841" max="14841" width="11.5703125" style="38" customWidth="1"/>
    <col min="14842" max="14842" width="9.7109375" style="38" customWidth="1"/>
    <col min="14843" max="14843" width="10.5703125" style="38" customWidth="1"/>
    <col min="14844" max="14844" width="11.7109375" style="38" customWidth="1"/>
    <col min="14845" max="14845" width="11.5703125" style="38" customWidth="1"/>
    <col min="14846" max="14846" width="10.5703125" style="38" customWidth="1"/>
    <col min="14847" max="14847" width="8.7109375" style="38" customWidth="1"/>
    <col min="14848" max="14848" width="8.42578125" style="38" customWidth="1"/>
    <col min="14849" max="14849" width="9.28515625" style="38"/>
    <col min="14850" max="14851" width="9.28515625" style="38" customWidth="1"/>
    <col min="14852" max="14852" width="10.5703125" style="38" customWidth="1"/>
    <col min="14853" max="14853" width="8.7109375" style="38" customWidth="1"/>
    <col min="14854" max="15093" width="9.28515625" style="38"/>
    <col min="15094" max="15094" width="5.7109375" style="38" bestFit="1" customWidth="1"/>
    <col min="15095" max="15095" width="41.42578125" style="38" customWidth="1"/>
    <col min="15096" max="15096" width="9.42578125" style="38" customWidth="1"/>
    <col min="15097" max="15097" width="11.5703125" style="38" customWidth="1"/>
    <col min="15098" max="15098" width="9.7109375" style="38" customWidth="1"/>
    <col min="15099" max="15099" width="10.5703125" style="38" customWidth="1"/>
    <col min="15100" max="15100" width="11.7109375" style="38" customWidth="1"/>
    <col min="15101" max="15101" width="11.5703125" style="38" customWidth="1"/>
    <col min="15102" max="15102" width="10.5703125" style="38" customWidth="1"/>
    <col min="15103" max="15103" width="8.7109375" style="38" customWidth="1"/>
    <col min="15104" max="15104" width="8.42578125" style="38" customWidth="1"/>
    <col min="15105" max="15105" width="9.28515625" style="38"/>
    <col min="15106" max="15107" width="9.28515625" style="38" customWidth="1"/>
    <col min="15108" max="15108" width="10.5703125" style="38" customWidth="1"/>
    <col min="15109" max="15109" width="8.7109375" style="38" customWidth="1"/>
    <col min="15110" max="15349" width="9.28515625" style="38"/>
    <col min="15350" max="15350" width="5.7109375" style="38" bestFit="1" customWidth="1"/>
    <col min="15351" max="15351" width="41.42578125" style="38" customWidth="1"/>
    <col min="15352" max="15352" width="9.42578125" style="38" customWidth="1"/>
    <col min="15353" max="15353" width="11.5703125" style="38" customWidth="1"/>
    <col min="15354" max="15354" width="9.7109375" style="38" customWidth="1"/>
    <col min="15355" max="15355" width="10.5703125" style="38" customWidth="1"/>
    <col min="15356" max="15356" width="11.7109375" style="38" customWidth="1"/>
    <col min="15357" max="15357" width="11.5703125" style="38" customWidth="1"/>
    <col min="15358" max="15358" width="10.5703125" style="38" customWidth="1"/>
    <col min="15359" max="15359" width="8.7109375" style="38" customWidth="1"/>
    <col min="15360" max="15360" width="8.42578125" style="38" customWidth="1"/>
    <col min="15361" max="15361" width="9.28515625" style="38"/>
    <col min="15362" max="15363" width="9.28515625" style="38" customWidth="1"/>
    <col min="15364" max="15364" width="10.5703125" style="38" customWidth="1"/>
    <col min="15365" max="15365" width="8.7109375" style="38" customWidth="1"/>
    <col min="15366" max="15605" width="9.28515625" style="38"/>
    <col min="15606" max="15606" width="5.7109375" style="38" bestFit="1" customWidth="1"/>
    <col min="15607" max="15607" width="41.42578125" style="38" customWidth="1"/>
    <col min="15608" max="15608" width="9.42578125" style="38" customWidth="1"/>
    <col min="15609" max="15609" width="11.5703125" style="38" customWidth="1"/>
    <col min="15610" max="15610" width="9.7109375" style="38" customWidth="1"/>
    <col min="15611" max="15611" width="10.5703125" style="38" customWidth="1"/>
    <col min="15612" max="15612" width="11.7109375" style="38" customWidth="1"/>
    <col min="15613" max="15613" width="11.5703125" style="38" customWidth="1"/>
    <col min="15614" max="15614" width="10.5703125" style="38" customWidth="1"/>
    <col min="15615" max="15615" width="8.7109375" style="38" customWidth="1"/>
    <col min="15616" max="15616" width="8.42578125" style="38" customWidth="1"/>
    <col min="15617" max="15617" width="9.28515625" style="38"/>
    <col min="15618" max="15619" width="9.28515625" style="38" customWidth="1"/>
    <col min="15620" max="15620" width="10.5703125" style="38" customWidth="1"/>
    <col min="15621" max="15621" width="8.7109375" style="38" customWidth="1"/>
    <col min="15622" max="15861" width="9.28515625" style="38"/>
    <col min="15862" max="15862" width="5.7109375" style="38" bestFit="1" customWidth="1"/>
    <col min="15863" max="15863" width="41.42578125" style="38" customWidth="1"/>
    <col min="15864" max="15864" width="9.42578125" style="38" customWidth="1"/>
    <col min="15865" max="15865" width="11.5703125" style="38" customWidth="1"/>
    <col min="15866" max="15866" width="9.7109375" style="38" customWidth="1"/>
    <col min="15867" max="15867" width="10.5703125" style="38" customWidth="1"/>
    <col min="15868" max="15868" width="11.7109375" style="38" customWidth="1"/>
    <col min="15869" max="15869" width="11.5703125" style="38" customWidth="1"/>
    <col min="15870" max="15870" width="10.5703125" style="38" customWidth="1"/>
    <col min="15871" max="15871" width="8.7109375" style="38" customWidth="1"/>
    <col min="15872" max="15872" width="8.42578125" style="38" customWidth="1"/>
    <col min="15873" max="15873" width="9.28515625" style="38"/>
    <col min="15874" max="15875" width="9.28515625" style="38" customWidth="1"/>
    <col min="15876" max="15876" width="10.5703125" style="38" customWidth="1"/>
    <col min="15877" max="15877" width="8.7109375" style="38" customWidth="1"/>
    <col min="15878" max="16117" width="9.28515625" style="38"/>
    <col min="16118" max="16118" width="5.7109375" style="38" bestFit="1" customWidth="1"/>
    <col min="16119" max="16119" width="41.42578125" style="38" customWidth="1"/>
    <col min="16120" max="16120" width="9.42578125" style="38" customWidth="1"/>
    <col min="16121" max="16121" width="11.5703125" style="38" customWidth="1"/>
    <col min="16122" max="16122" width="9.7109375" style="38" customWidth="1"/>
    <col min="16123" max="16123" width="10.5703125" style="38" customWidth="1"/>
    <col min="16124" max="16124" width="11.7109375" style="38" customWidth="1"/>
    <col min="16125" max="16125" width="11.5703125" style="38" customWidth="1"/>
    <col min="16126" max="16126" width="10.5703125" style="38" customWidth="1"/>
    <col min="16127" max="16127" width="8.7109375" style="38" customWidth="1"/>
    <col min="16128" max="16128" width="8.42578125" style="38" customWidth="1"/>
    <col min="16129" max="16129" width="9.28515625" style="38"/>
    <col min="16130" max="16131" width="9.28515625" style="38" customWidth="1"/>
    <col min="16132" max="16132" width="10.5703125" style="38" customWidth="1"/>
    <col min="16133" max="16133" width="8.7109375" style="38" customWidth="1"/>
    <col min="16134" max="16384" width="9.28515625" style="38"/>
  </cols>
  <sheetData>
    <row r="1" spans="1:20" ht="16.899999999999999" customHeight="1" x14ac:dyDescent="0.25">
      <c r="F1" s="214" t="s">
        <v>921</v>
      </c>
      <c r="G1" s="214"/>
      <c r="H1" s="214"/>
      <c r="I1" s="214"/>
      <c r="J1" s="214"/>
      <c r="K1" s="214"/>
      <c r="L1" s="214"/>
      <c r="M1" s="214"/>
      <c r="N1" s="214"/>
      <c r="O1" s="214"/>
    </row>
    <row r="2" spans="1:20" ht="18" customHeight="1" x14ac:dyDescent="0.25">
      <c r="F2" s="224" t="s">
        <v>1264</v>
      </c>
      <c r="G2" s="224"/>
      <c r="H2" s="224"/>
      <c r="I2" s="224"/>
      <c r="J2" s="224"/>
      <c r="K2" s="224"/>
      <c r="L2" s="224"/>
      <c r="M2" s="224"/>
      <c r="N2" s="224"/>
      <c r="O2" s="224"/>
      <c r="P2" s="39"/>
      <c r="Q2" s="39"/>
      <c r="R2" s="39"/>
      <c r="S2" s="39"/>
      <c r="T2" s="39"/>
    </row>
    <row r="3" spans="1:20" ht="15" customHeight="1" x14ac:dyDescent="0.25">
      <c r="F3" s="215" t="s">
        <v>1204</v>
      </c>
      <c r="G3" s="215"/>
      <c r="H3" s="215"/>
      <c r="I3" s="215"/>
      <c r="J3" s="215"/>
      <c r="K3" s="215"/>
      <c r="L3" s="215"/>
      <c r="M3" s="215"/>
      <c r="N3" s="215"/>
      <c r="O3" s="215"/>
      <c r="P3" s="43"/>
      <c r="Q3" s="43"/>
      <c r="R3" s="43"/>
      <c r="S3" s="43"/>
      <c r="T3" s="43"/>
    </row>
    <row r="4" spans="1:20" ht="16.149999999999999" customHeight="1" x14ac:dyDescent="0.25">
      <c r="A4" s="215"/>
      <c r="B4" s="215"/>
      <c r="C4" s="215"/>
      <c r="D4" s="215"/>
      <c r="E4" s="215"/>
    </row>
    <row r="5" spans="1:20" ht="15.75" customHeight="1" x14ac:dyDescent="0.25">
      <c r="A5" s="223" t="s">
        <v>98</v>
      </c>
      <c r="B5" s="216"/>
      <c r="C5" s="216"/>
      <c r="D5" s="216"/>
      <c r="E5" s="222" t="s">
        <v>99</v>
      </c>
      <c r="F5" s="220" t="s">
        <v>1458</v>
      </c>
      <c r="G5" s="220" t="s">
        <v>1536</v>
      </c>
      <c r="H5" s="220" t="s">
        <v>1459</v>
      </c>
      <c r="I5" s="220"/>
      <c r="J5" s="220"/>
      <c r="K5" s="220"/>
      <c r="L5" s="220"/>
      <c r="M5" s="220" t="s">
        <v>1460</v>
      </c>
      <c r="N5" s="220"/>
      <c r="O5" s="220"/>
    </row>
    <row r="6" spans="1:20" s="40" customFormat="1" ht="76.349999999999994" customHeight="1" x14ac:dyDescent="0.25">
      <c r="A6" s="158" t="s">
        <v>100</v>
      </c>
      <c r="B6" s="153" t="s">
        <v>101</v>
      </c>
      <c r="C6" s="153" t="s">
        <v>102</v>
      </c>
      <c r="D6" s="153" t="s">
        <v>103</v>
      </c>
      <c r="E6" s="222"/>
      <c r="F6" s="220"/>
      <c r="G6" s="220"/>
      <c r="H6" s="157" t="s">
        <v>1461</v>
      </c>
      <c r="I6" s="157" t="s">
        <v>1462</v>
      </c>
      <c r="J6" s="157" t="s">
        <v>1463</v>
      </c>
      <c r="K6" s="157" t="s">
        <v>1464</v>
      </c>
      <c r="L6" s="157" t="s">
        <v>1465</v>
      </c>
      <c r="M6" s="157" t="s">
        <v>1466</v>
      </c>
      <c r="N6" s="157" t="s">
        <v>1467</v>
      </c>
      <c r="O6" s="157" t="s">
        <v>1468</v>
      </c>
    </row>
    <row r="7" spans="1:20" s="43" customFormat="1" ht="31.5" x14ac:dyDescent="0.25">
      <c r="A7" s="42" t="s">
        <v>105</v>
      </c>
      <c r="B7" s="41" t="s">
        <v>105</v>
      </c>
      <c r="C7" s="41" t="s">
        <v>104</v>
      </c>
      <c r="D7" s="41" t="s">
        <v>104</v>
      </c>
      <c r="E7" s="109" t="s">
        <v>106</v>
      </c>
      <c r="F7" s="220" t="s">
        <v>1469</v>
      </c>
      <c r="G7" s="144" t="s">
        <v>1470</v>
      </c>
      <c r="H7" s="221" t="s">
        <v>1472</v>
      </c>
      <c r="I7" s="221" t="s">
        <v>1472</v>
      </c>
      <c r="J7" s="221" t="s">
        <v>1473</v>
      </c>
      <c r="K7" s="221" t="s">
        <v>1472</v>
      </c>
      <c r="L7" s="221" t="s">
        <v>1473</v>
      </c>
      <c r="M7" s="221" t="s">
        <v>1474</v>
      </c>
      <c r="N7" s="221" t="s">
        <v>1474</v>
      </c>
      <c r="O7" s="221" t="s">
        <v>1474</v>
      </c>
    </row>
    <row r="8" spans="1:20" x14ac:dyDescent="0.25">
      <c r="A8" s="44"/>
      <c r="B8" s="23"/>
      <c r="C8" s="23"/>
      <c r="D8" s="23"/>
      <c r="E8" s="110"/>
      <c r="F8" s="220"/>
      <c r="G8" s="145" t="s">
        <v>1471</v>
      </c>
      <c r="H8" s="221"/>
      <c r="I8" s="221"/>
      <c r="J8" s="221"/>
      <c r="K8" s="221"/>
      <c r="L8" s="221"/>
      <c r="M8" s="221"/>
      <c r="N8" s="221"/>
      <c r="O8" s="221"/>
    </row>
    <row r="9" spans="1:20" ht="25.15" customHeight="1" x14ac:dyDescent="0.25">
      <c r="A9" s="44"/>
      <c r="B9" s="23"/>
      <c r="C9" s="23"/>
      <c r="D9" s="23"/>
      <c r="E9" s="110"/>
      <c r="F9" s="156">
        <v>1</v>
      </c>
      <c r="G9" s="146" t="s">
        <v>1475</v>
      </c>
      <c r="H9" s="155">
        <v>14375</v>
      </c>
      <c r="I9" s="154" t="s">
        <v>1476</v>
      </c>
      <c r="J9" s="154">
        <v>39.619999999999997</v>
      </c>
      <c r="K9" s="155">
        <v>6365</v>
      </c>
      <c r="L9" s="154">
        <v>8.6</v>
      </c>
      <c r="M9" s="154" t="s">
        <v>1476</v>
      </c>
      <c r="N9" s="154" t="s">
        <v>1476</v>
      </c>
      <c r="O9" s="154" t="s">
        <v>1476</v>
      </c>
    </row>
    <row r="10" spans="1:20" ht="25.15" customHeight="1" x14ac:dyDescent="0.25">
      <c r="A10" s="44">
        <v>200</v>
      </c>
      <c r="B10" s="23"/>
      <c r="C10" s="23"/>
      <c r="D10" s="23"/>
      <c r="E10" s="110" t="s">
        <v>107</v>
      </c>
      <c r="F10" s="156">
        <v>2</v>
      </c>
      <c r="G10" s="146" t="s">
        <v>1477</v>
      </c>
      <c r="H10" s="155">
        <v>7250</v>
      </c>
      <c r="I10" s="154">
        <v>368</v>
      </c>
      <c r="J10" s="154">
        <v>4</v>
      </c>
      <c r="K10" s="155">
        <v>1875</v>
      </c>
      <c r="L10" s="154">
        <v>102.5</v>
      </c>
      <c r="M10" s="154" t="s">
        <v>1476</v>
      </c>
      <c r="N10" s="154" t="s">
        <v>1476</v>
      </c>
      <c r="O10" s="154" t="s">
        <v>1476</v>
      </c>
    </row>
    <row r="11" spans="1:20" ht="25.15" customHeight="1" x14ac:dyDescent="0.25">
      <c r="A11" s="44"/>
      <c r="B11" s="23"/>
      <c r="C11" s="23"/>
      <c r="D11" s="23"/>
      <c r="E11" s="110"/>
      <c r="F11" s="156">
        <v>3</v>
      </c>
      <c r="G11" s="147" t="s">
        <v>1478</v>
      </c>
      <c r="H11" s="155">
        <v>5000</v>
      </c>
      <c r="I11" s="154" t="s">
        <v>1476</v>
      </c>
      <c r="J11" s="154">
        <v>20</v>
      </c>
      <c r="K11" s="155">
        <v>3000</v>
      </c>
      <c r="L11" s="154" t="s">
        <v>1476</v>
      </c>
      <c r="M11" s="154" t="s">
        <v>1476</v>
      </c>
      <c r="N11" s="155">
        <v>4000</v>
      </c>
      <c r="O11" s="154" t="s">
        <v>1476</v>
      </c>
    </row>
    <row r="12" spans="1:20" ht="25.15" customHeight="1" x14ac:dyDescent="0.25">
      <c r="A12" s="44"/>
      <c r="B12" s="23"/>
      <c r="C12" s="23"/>
      <c r="D12" s="23"/>
      <c r="E12" s="111">
        <v>5</v>
      </c>
      <c r="F12" s="156">
        <v>4</v>
      </c>
      <c r="G12" s="146" t="s">
        <v>1479</v>
      </c>
      <c r="H12" s="155">
        <v>50000</v>
      </c>
      <c r="I12" s="155">
        <v>2000</v>
      </c>
      <c r="J12" s="154">
        <v>15</v>
      </c>
      <c r="K12" s="155">
        <v>20000</v>
      </c>
      <c r="L12" s="154">
        <v>50</v>
      </c>
      <c r="M12" s="154" t="s">
        <v>1476</v>
      </c>
      <c r="N12" s="154" t="s">
        <v>1476</v>
      </c>
      <c r="O12" s="154" t="s">
        <v>1476</v>
      </c>
    </row>
    <row r="13" spans="1:20" ht="25.15" customHeight="1" x14ac:dyDescent="0.25">
      <c r="A13" s="44">
        <v>1000</v>
      </c>
      <c r="B13" s="23">
        <v>900</v>
      </c>
      <c r="C13" s="23">
        <v>1.4</v>
      </c>
      <c r="D13" s="23">
        <v>2</v>
      </c>
      <c r="E13" s="110"/>
      <c r="F13" s="156">
        <v>5</v>
      </c>
      <c r="G13" s="146" t="s">
        <v>1480</v>
      </c>
      <c r="H13" s="155">
        <v>3000</v>
      </c>
      <c r="I13" s="155">
        <v>1000</v>
      </c>
      <c r="J13" s="154">
        <v>15</v>
      </c>
      <c r="K13" s="155">
        <v>1000</v>
      </c>
      <c r="L13" s="154">
        <v>17</v>
      </c>
      <c r="M13" s="154" t="s">
        <v>1476</v>
      </c>
      <c r="N13" s="154" t="s">
        <v>1476</v>
      </c>
      <c r="O13" s="154" t="s">
        <v>1476</v>
      </c>
    </row>
    <row r="14" spans="1:20" ht="25.15" customHeight="1" x14ac:dyDescent="0.25">
      <c r="A14" s="44">
        <v>1500</v>
      </c>
      <c r="B14" s="23">
        <v>500</v>
      </c>
      <c r="C14" s="23">
        <v>0.5</v>
      </c>
      <c r="D14" s="23">
        <v>2</v>
      </c>
      <c r="E14" s="110">
        <v>3.7</v>
      </c>
      <c r="F14" s="156">
        <v>6</v>
      </c>
      <c r="G14" s="146" t="s">
        <v>1481</v>
      </c>
      <c r="H14" s="155">
        <v>10000</v>
      </c>
      <c r="I14" s="154" t="s">
        <v>1476</v>
      </c>
      <c r="J14" s="154">
        <v>15</v>
      </c>
      <c r="K14" s="155">
        <v>2000</v>
      </c>
      <c r="L14" s="154">
        <v>200</v>
      </c>
      <c r="M14" s="154" t="s">
        <v>1476</v>
      </c>
      <c r="N14" s="154">
        <v>435</v>
      </c>
      <c r="O14" s="154" t="s">
        <v>1476</v>
      </c>
    </row>
    <row r="15" spans="1:20" ht="25.15" customHeight="1" x14ac:dyDescent="0.25">
      <c r="A15" s="45"/>
      <c r="B15" s="23">
        <v>4370</v>
      </c>
      <c r="C15" s="23" t="s">
        <v>108</v>
      </c>
      <c r="D15" s="23">
        <v>1</v>
      </c>
      <c r="E15" s="110">
        <v>3</v>
      </c>
      <c r="F15" s="156">
        <v>7</v>
      </c>
      <c r="G15" s="146" t="s">
        <v>1482</v>
      </c>
      <c r="H15" s="155">
        <v>15000</v>
      </c>
      <c r="I15" s="154">
        <v>20</v>
      </c>
      <c r="J15" s="154">
        <v>500</v>
      </c>
      <c r="K15" s="155">
        <v>2000</v>
      </c>
      <c r="L15" s="154">
        <v>100</v>
      </c>
      <c r="M15" s="154" t="s">
        <v>1476</v>
      </c>
      <c r="N15" s="154" t="s">
        <v>1476</v>
      </c>
      <c r="O15" s="154" t="s">
        <v>1476</v>
      </c>
    </row>
    <row r="16" spans="1:20" ht="25.15" customHeight="1" x14ac:dyDescent="0.25">
      <c r="A16" s="44"/>
      <c r="B16" s="23"/>
      <c r="C16" s="23"/>
      <c r="D16" s="23"/>
      <c r="E16" s="110"/>
      <c r="F16" s="156">
        <v>8</v>
      </c>
      <c r="G16" s="146" t="s">
        <v>1483</v>
      </c>
      <c r="H16" s="155">
        <v>5000</v>
      </c>
      <c r="I16" s="154">
        <v>50</v>
      </c>
      <c r="J16" s="154">
        <v>300</v>
      </c>
      <c r="K16" s="155">
        <v>1000</v>
      </c>
      <c r="L16" s="154">
        <v>100</v>
      </c>
      <c r="M16" s="154" t="s">
        <v>1476</v>
      </c>
      <c r="N16" s="154" t="s">
        <v>1476</v>
      </c>
      <c r="O16" s="154" t="s">
        <v>1476</v>
      </c>
    </row>
    <row r="17" spans="1:15" ht="25.15" customHeight="1" x14ac:dyDescent="0.25">
      <c r="A17" s="44">
        <v>4315</v>
      </c>
      <c r="B17" s="23">
        <v>3240</v>
      </c>
      <c r="C17" s="23">
        <v>3720</v>
      </c>
      <c r="D17" s="23">
        <v>5150</v>
      </c>
      <c r="E17" s="110">
        <v>1972</v>
      </c>
      <c r="F17" s="156">
        <v>9</v>
      </c>
      <c r="G17" s="146" t="s">
        <v>1484</v>
      </c>
      <c r="H17" s="154" t="s">
        <v>1476</v>
      </c>
      <c r="I17" s="154" t="s">
        <v>1476</v>
      </c>
      <c r="J17" s="154">
        <v>50</v>
      </c>
      <c r="K17" s="154" t="s">
        <v>1476</v>
      </c>
      <c r="L17" s="154" t="s">
        <v>1476</v>
      </c>
      <c r="M17" s="154" t="s">
        <v>1476</v>
      </c>
      <c r="N17" s="154" t="s">
        <v>1476</v>
      </c>
      <c r="O17" s="154" t="s">
        <v>1476</v>
      </c>
    </row>
    <row r="18" spans="1:15" ht="25.15" customHeight="1" x14ac:dyDescent="0.25">
      <c r="A18" s="44">
        <v>60000</v>
      </c>
      <c r="B18" s="23">
        <v>10000</v>
      </c>
      <c r="C18" s="23">
        <v>10</v>
      </c>
      <c r="D18" s="23">
        <v>10</v>
      </c>
      <c r="E18" s="110">
        <v>10</v>
      </c>
      <c r="F18" s="156">
        <v>10</v>
      </c>
      <c r="G18" s="146" t="s">
        <v>1485</v>
      </c>
      <c r="H18" s="155">
        <v>15000</v>
      </c>
      <c r="I18" s="155">
        <v>4000</v>
      </c>
      <c r="J18" s="154" t="s">
        <v>1476</v>
      </c>
      <c r="K18" s="155">
        <v>6000</v>
      </c>
      <c r="L18" s="154">
        <v>200</v>
      </c>
      <c r="M18" s="154" t="s">
        <v>1476</v>
      </c>
      <c r="N18" s="154" t="s">
        <v>1476</v>
      </c>
      <c r="O18" s="154" t="s">
        <v>1476</v>
      </c>
    </row>
    <row r="19" spans="1:15" ht="25.15" customHeight="1" x14ac:dyDescent="0.25">
      <c r="A19" s="44">
        <v>2000</v>
      </c>
      <c r="B19" s="23">
        <v>110</v>
      </c>
      <c r="C19" s="23">
        <v>30</v>
      </c>
      <c r="D19" s="23">
        <v>27</v>
      </c>
      <c r="E19" s="110"/>
      <c r="F19" s="156">
        <v>11</v>
      </c>
      <c r="G19" s="146" t="s">
        <v>1486</v>
      </c>
      <c r="H19" s="154" t="s">
        <v>1476</v>
      </c>
      <c r="I19" s="154" t="s">
        <v>1476</v>
      </c>
      <c r="J19" s="154" t="s">
        <v>1476</v>
      </c>
      <c r="K19" s="154" t="s">
        <v>1476</v>
      </c>
      <c r="L19" s="154">
        <v>5</v>
      </c>
      <c r="M19" s="154" t="s">
        <v>1476</v>
      </c>
      <c r="N19" s="154" t="s">
        <v>1476</v>
      </c>
      <c r="O19" s="154" t="s">
        <v>1476</v>
      </c>
    </row>
    <row r="20" spans="1:15" ht="25.15" customHeight="1" x14ac:dyDescent="0.25">
      <c r="A20" s="44">
        <v>20000</v>
      </c>
      <c r="B20" s="23">
        <v>15000</v>
      </c>
      <c r="C20" s="23">
        <v>1</v>
      </c>
      <c r="D20" s="23">
        <v>1</v>
      </c>
      <c r="E20" s="110">
        <v>1.5</v>
      </c>
      <c r="F20" s="156">
        <v>12</v>
      </c>
      <c r="G20" s="146" t="s">
        <v>1487</v>
      </c>
      <c r="H20" s="154" t="s">
        <v>1476</v>
      </c>
      <c r="I20" s="154" t="s">
        <v>1476</v>
      </c>
      <c r="J20" s="154">
        <v>50</v>
      </c>
      <c r="K20" s="154" t="s">
        <v>1476</v>
      </c>
      <c r="L20" s="154" t="s">
        <v>1476</v>
      </c>
      <c r="M20" s="154" t="s">
        <v>1476</v>
      </c>
      <c r="N20" s="154" t="s">
        <v>1476</v>
      </c>
      <c r="O20" s="154" t="s">
        <v>1476</v>
      </c>
    </row>
    <row r="21" spans="1:15" ht="25.15" customHeight="1" x14ac:dyDescent="0.25">
      <c r="A21" s="44"/>
      <c r="B21" s="23">
        <v>110</v>
      </c>
      <c r="C21" s="23" t="s">
        <v>109</v>
      </c>
      <c r="D21" s="23" t="s">
        <v>110</v>
      </c>
      <c r="E21" s="110" t="s">
        <v>108</v>
      </c>
      <c r="F21" s="156">
        <v>13</v>
      </c>
      <c r="G21" s="146" t="s">
        <v>1488</v>
      </c>
      <c r="H21" s="154" t="s">
        <v>1476</v>
      </c>
      <c r="I21" s="154" t="s">
        <v>1476</v>
      </c>
      <c r="J21" s="155">
        <v>1000</v>
      </c>
      <c r="K21" s="154" t="s">
        <v>1476</v>
      </c>
      <c r="L21" s="154" t="s">
        <v>1476</v>
      </c>
      <c r="M21" s="154" t="s">
        <v>1476</v>
      </c>
      <c r="N21" s="154" t="s">
        <v>1476</v>
      </c>
      <c r="O21" s="154" t="s">
        <v>1476</v>
      </c>
    </row>
    <row r="22" spans="1:15" ht="25.15" customHeight="1" x14ac:dyDescent="0.25">
      <c r="A22" s="44">
        <v>5560</v>
      </c>
      <c r="B22" s="23"/>
      <c r="C22" s="23">
        <v>22</v>
      </c>
      <c r="D22" s="23" t="s">
        <v>111</v>
      </c>
      <c r="E22" s="110" t="s">
        <v>112</v>
      </c>
      <c r="F22" s="156">
        <v>14</v>
      </c>
      <c r="G22" s="146" t="s">
        <v>1489</v>
      </c>
      <c r="H22" s="155">
        <v>3800</v>
      </c>
      <c r="I22" s="154">
        <v>20</v>
      </c>
      <c r="J22" s="154" t="s">
        <v>1476</v>
      </c>
      <c r="K22" s="154" t="s">
        <v>1476</v>
      </c>
      <c r="L22" s="154">
        <v>20</v>
      </c>
      <c r="M22" s="154" t="s">
        <v>1476</v>
      </c>
      <c r="N22" s="154" t="s">
        <v>1476</v>
      </c>
      <c r="O22" s="154" t="s">
        <v>1476</v>
      </c>
    </row>
    <row r="23" spans="1:15" ht="25.15" customHeight="1" x14ac:dyDescent="0.25">
      <c r="A23" s="44">
        <v>1520</v>
      </c>
      <c r="B23" s="23">
        <v>1000</v>
      </c>
      <c r="C23" s="23">
        <v>1.8</v>
      </c>
      <c r="D23" s="23">
        <v>1.4</v>
      </c>
      <c r="E23" s="110">
        <v>1327</v>
      </c>
      <c r="F23" s="148">
        <v>15</v>
      </c>
      <c r="G23" s="149" t="s">
        <v>1490</v>
      </c>
      <c r="H23" s="150" t="s">
        <v>1476</v>
      </c>
      <c r="I23" s="150" t="s">
        <v>1476</v>
      </c>
      <c r="J23" s="150" t="s">
        <v>1476</v>
      </c>
      <c r="K23" s="150" t="s">
        <v>1476</v>
      </c>
      <c r="L23" s="150">
        <v>150</v>
      </c>
      <c r="M23" s="150" t="s">
        <v>1476</v>
      </c>
      <c r="N23" s="150" t="s">
        <v>1476</v>
      </c>
      <c r="O23" s="150" t="s">
        <v>1476</v>
      </c>
    </row>
    <row r="24" spans="1:15" ht="25.15" customHeight="1" x14ac:dyDescent="0.25">
      <c r="A24" s="44">
        <v>5280</v>
      </c>
      <c r="B24" s="23">
        <v>3520</v>
      </c>
      <c r="C24" s="23" t="s">
        <v>113</v>
      </c>
      <c r="D24" s="23" t="s">
        <v>114</v>
      </c>
      <c r="E24" s="110" t="s">
        <v>115</v>
      </c>
      <c r="F24" s="157" t="s">
        <v>1491</v>
      </c>
      <c r="G24" s="145" t="s">
        <v>1492</v>
      </c>
      <c r="H24" s="154" t="s">
        <v>1493</v>
      </c>
      <c r="I24" s="154" t="s">
        <v>1493</v>
      </c>
      <c r="J24" s="154" t="s">
        <v>1493</v>
      </c>
      <c r="K24" s="154" t="s">
        <v>1493</v>
      </c>
      <c r="L24" s="154" t="s">
        <v>1493</v>
      </c>
      <c r="M24" s="154" t="s">
        <v>1493</v>
      </c>
      <c r="N24" s="154" t="s">
        <v>1493</v>
      </c>
      <c r="O24" s="154" t="s">
        <v>1493</v>
      </c>
    </row>
    <row r="25" spans="1:15" ht="25.15" customHeight="1" x14ac:dyDescent="0.25">
      <c r="A25" s="44"/>
      <c r="B25" s="23"/>
      <c r="C25" s="23"/>
      <c r="D25" s="23"/>
      <c r="E25" s="110"/>
      <c r="F25" s="156">
        <v>1</v>
      </c>
      <c r="G25" s="147" t="s">
        <v>1494</v>
      </c>
      <c r="H25" s="155">
        <v>2970</v>
      </c>
      <c r="I25" s="154">
        <v>172</v>
      </c>
      <c r="J25" s="154">
        <v>7.6</v>
      </c>
      <c r="K25" s="154">
        <v>920</v>
      </c>
      <c r="L25" s="154">
        <v>139</v>
      </c>
      <c r="M25" s="154" t="s">
        <v>1476</v>
      </c>
      <c r="N25" s="154" t="s">
        <v>1476</v>
      </c>
      <c r="O25" s="154" t="s">
        <v>1476</v>
      </c>
    </row>
    <row r="26" spans="1:15" ht="25.15" customHeight="1" x14ac:dyDescent="0.25">
      <c r="A26" s="46">
        <f>SUM(A8:A25)</f>
        <v>101375</v>
      </c>
      <c r="B26" s="25">
        <f>SUM(B8:B25)</f>
        <v>38750</v>
      </c>
      <c r="C26" s="25">
        <f>SUM(C8:C25)</f>
        <v>3786.7000000000003</v>
      </c>
      <c r="D26" s="25">
        <f>SUM(D8:D25)</f>
        <v>5194.3999999999996</v>
      </c>
      <c r="E26" s="112">
        <f>SUM(E8:E25)</f>
        <v>3322.2</v>
      </c>
      <c r="F26" s="156">
        <v>2</v>
      </c>
      <c r="G26" s="147" t="s">
        <v>1495</v>
      </c>
      <c r="H26" s="154">
        <v>500</v>
      </c>
      <c r="I26" s="154">
        <v>202</v>
      </c>
      <c r="J26" s="154">
        <v>15.5</v>
      </c>
      <c r="K26" s="154">
        <v>250</v>
      </c>
      <c r="L26" s="154">
        <v>17</v>
      </c>
      <c r="M26" s="154" t="s">
        <v>1476</v>
      </c>
      <c r="N26" s="154" t="s">
        <v>1476</v>
      </c>
      <c r="O26" s="154" t="s">
        <v>1476</v>
      </c>
    </row>
    <row r="27" spans="1:15" x14ac:dyDescent="0.25">
      <c r="A27" s="47"/>
      <c r="B27" s="48"/>
      <c r="C27" s="48"/>
      <c r="D27" s="48"/>
      <c r="E27" s="48"/>
      <c r="F27" s="156">
        <v>3</v>
      </c>
      <c r="G27" s="146" t="s">
        <v>1496</v>
      </c>
      <c r="H27" s="155">
        <v>15280</v>
      </c>
      <c r="I27" s="155">
        <v>2093</v>
      </c>
      <c r="J27" s="154">
        <v>248.8</v>
      </c>
      <c r="K27" s="155">
        <v>6080</v>
      </c>
      <c r="L27" s="154">
        <v>256.39999999999998</v>
      </c>
      <c r="M27" s="154" t="s">
        <v>1476</v>
      </c>
      <c r="N27" s="154" t="s">
        <v>1476</v>
      </c>
      <c r="O27" s="154" t="s">
        <v>1476</v>
      </c>
    </row>
    <row r="28" spans="1:15" x14ac:dyDescent="0.25">
      <c r="A28" s="47"/>
      <c r="B28" s="47"/>
      <c r="C28" s="47"/>
      <c r="D28" s="47"/>
      <c r="E28" s="47"/>
      <c r="F28" s="157" t="s">
        <v>1497</v>
      </c>
      <c r="G28" s="144" t="s">
        <v>1513</v>
      </c>
      <c r="H28" s="154" t="s">
        <v>1493</v>
      </c>
      <c r="I28" s="154" t="s">
        <v>1493</v>
      </c>
      <c r="J28" s="154" t="s">
        <v>1493</v>
      </c>
      <c r="K28" s="154" t="s">
        <v>1493</v>
      </c>
      <c r="L28" s="154" t="s">
        <v>1493</v>
      </c>
      <c r="M28" s="154" t="s">
        <v>1493</v>
      </c>
      <c r="N28" s="154" t="s">
        <v>1493</v>
      </c>
      <c r="O28" s="154" t="s">
        <v>1493</v>
      </c>
    </row>
    <row r="29" spans="1:15" x14ac:dyDescent="0.25">
      <c r="A29" s="49"/>
      <c r="B29" s="49"/>
      <c r="C29" s="49"/>
      <c r="D29" s="49"/>
      <c r="E29" s="49"/>
      <c r="F29" s="156">
        <v>1</v>
      </c>
      <c r="G29" s="146" t="s">
        <v>1498</v>
      </c>
      <c r="H29" s="154" t="s">
        <v>1476</v>
      </c>
      <c r="I29" s="154" t="s">
        <v>1476</v>
      </c>
      <c r="J29" s="154" t="s">
        <v>1476</v>
      </c>
      <c r="K29" s="154" t="s">
        <v>1476</v>
      </c>
      <c r="L29" s="154" t="s">
        <v>1476</v>
      </c>
      <c r="M29" s="155">
        <v>1280000</v>
      </c>
      <c r="N29" s="155">
        <v>1280000</v>
      </c>
      <c r="O29" s="154" t="s">
        <v>1476</v>
      </c>
    </row>
    <row r="30" spans="1:15" x14ac:dyDescent="0.25">
      <c r="A30" s="49"/>
      <c r="B30" s="49"/>
      <c r="C30" s="49"/>
      <c r="D30" s="49"/>
      <c r="E30" s="49"/>
      <c r="F30" s="219">
        <v>2</v>
      </c>
      <c r="G30" s="146" t="s">
        <v>1499</v>
      </c>
      <c r="H30" s="217" t="s">
        <v>1476</v>
      </c>
      <c r="I30" s="217" t="s">
        <v>1476</v>
      </c>
      <c r="J30" s="217" t="s">
        <v>1476</v>
      </c>
      <c r="K30" s="217" t="s">
        <v>1476</v>
      </c>
      <c r="L30" s="217" t="s">
        <v>1476</v>
      </c>
      <c r="M30" s="218">
        <v>4300000</v>
      </c>
      <c r="N30" s="218">
        <v>8000000</v>
      </c>
      <c r="O30" s="217" t="s">
        <v>1476</v>
      </c>
    </row>
    <row r="31" spans="1:15" x14ac:dyDescent="0.25">
      <c r="A31" s="49"/>
      <c r="B31" s="49"/>
      <c r="C31" s="49"/>
      <c r="D31" s="49"/>
      <c r="E31" s="49"/>
      <c r="F31" s="219"/>
      <c r="G31" s="146" t="s">
        <v>1500</v>
      </c>
      <c r="H31" s="217"/>
      <c r="I31" s="217"/>
      <c r="J31" s="217"/>
      <c r="K31" s="217"/>
      <c r="L31" s="217"/>
      <c r="M31" s="218"/>
      <c r="N31" s="218"/>
      <c r="O31" s="217"/>
    </row>
    <row r="32" spans="1:15" x14ac:dyDescent="0.25">
      <c r="A32" s="49"/>
      <c r="B32" s="49"/>
      <c r="C32" s="49"/>
      <c r="D32" s="49"/>
      <c r="E32" s="49"/>
      <c r="F32" s="219">
        <v>3</v>
      </c>
      <c r="G32" s="147" t="s">
        <v>1501</v>
      </c>
      <c r="H32" s="217" t="s">
        <v>1476</v>
      </c>
      <c r="I32" s="217" t="s">
        <v>1476</v>
      </c>
      <c r="J32" s="217" t="s">
        <v>1476</v>
      </c>
      <c r="K32" s="217" t="s">
        <v>1476</v>
      </c>
      <c r="L32" s="217" t="s">
        <v>1476</v>
      </c>
      <c r="M32" s="218">
        <v>12000</v>
      </c>
      <c r="N32" s="218">
        <v>4000</v>
      </c>
      <c r="O32" s="217" t="s">
        <v>1476</v>
      </c>
    </row>
    <row r="33" spans="6:15" x14ac:dyDescent="0.25">
      <c r="F33" s="219"/>
      <c r="G33" s="146" t="s">
        <v>1502</v>
      </c>
      <c r="H33" s="217"/>
      <c r="I33" s="217"/>
      <c r="J33" s="217"/>
      <c r="K33" s="217"/>
      <c r="L33" s="217"/>
      <c r="M33" s="218"/>
      <c r="N33" s="218"/>
      <c r="O33" s="217"/>
    </row>
    <row r="34" spans="6:15" x14ac:dyDescent="0.25">
      <c r="F34" s="219">
        <v>4</v>
      </c>
      <c r="G34" s="147" t="s">
        <v>1503</v>
      </c>
      <c r="H34" s="217" t="s">
        <v>1476</v>
      </c>
      <c r="I34" s="217" t="s">
        <v>1476</v>
      </c>
      <c r="J34" s="217" t="s">
        <v>1476</v>
      </c>
      <c r="K34" s="217" t="s">
        <v>1476</v>
      </c>
      <c r="L34" s="217" t="s">
        <v>1476</v>
      </c>
      <c r="M34" s="218">
        <v>675167</v>
      </c>
      <c r="N34" s="218">
        <v>757572</v>
      </c>
      <c r="O34" s="217" t="s">
        <v>1476</v>
      </c>
    </row>
    <row r="35" spans="6:15" x14ac:dyDescent="0.25">
      <c r="F35" s="219"/>
      <c r="G35" s="146" t="s">
        <v>1504</v>
      </c>
      <c r="H35" s="217"/>
      <c r="I35" s="217"/>
      <c r="J35" s="217"/>
      <c r="K35" s="217"/>
      <c r="L35" s="217"/>
      <c r="M35" s="218"/>
      <c r="N35" s="218"/>
      <c r="O35" s="217"/>
    </row>
    <row r="36" spans="6:15" x14ac:dyDescent="0.25">
      <c r="F36" s="145" t="s">
        <v>1505</v>
      </c>
      <c r="G36" s="144" t="s">
        <v>1512</v>
      </c>
      <c r="H36" s="154" t="s">
        <v>1476</v>
      </c>
      <c r="I36" s="154" t="s">
        <v>1476</v>
      </c>
      <c r="J36" s="154" t="s">
        <v>1476</v>
      </c>
      <c r="K36" s="154" t="s">
        <v>1476</v>
      </c>
      <c r="L36" s="154" t="s">
        <v>1476</v>
      </c>
      <c r="M36" s="154" t="s">
        <v>1476</v>
      </c>
      <c r="N36" s="154" t="s">
        <v>1476</v>
      </c>
      <c r="O36" s="154" t="s">
        <v>1476</v>
      </c>
    </row>
    <row r="37" spans="6:15" x14ac:dyDescent="0.25">
      <c r="F37" s="156">
        <v>1</v>
      </c>
      <c r="G37" s="146" t="s">
        <v>1506</v>
      </c>
      <c r="H37" s="155">
        <v>6545</v>
      </c>
      <c r="I37" s="155">
        <v>2882</v>
      </c>
      <c r="J37" s="154">
        <v>164.95</v>
      </c>
      <c r="K37" s="155">
        <v>6730</v>
      </c>
      <c r="L37" s="154">
        <v>231.6</v>
      </c>
      <c r="M37" s="154" t="s">
        <v>1476</v>
      </c>
      <c r="N37" s="154" t="s">
        <v>1476</v>
      </c>
      <c r="O37" s="154" t="s">
        <v>1476</v>
      </c>
    </row>
    <row r="38" spans="6:15" x14ac:dyDescent="0.25">
      <c r="F38" s="156">
        <v>2</v>
      </c>
      <c r="G38" s="146" t="s">
        <v>1507</v>
      </c>
      <c r="H38" s="155">
        <v>1999</v>
      </c>
      <c r="I38" s="155">
        <v>9700</v>
      </c>
      <c r="J38" s="154">
        <v>15</v>
      </c>
      <c r="K38" s="155">
        <v>7900</v>
      </c>
      <c r="L38" s="154">
        <v>429</v>
      </c>
      <c r="M38" s="154" t="s">
        <v>1476</v>
      </c>
      <c r="N38" s="154" t="s">
        <v>1476</v>
      </c>
      <c r="O38" s="154" t="s">
        <v>1476</v>
      </c>
    </row>
    <row r="39" spans="6:15" x14ac:dyDescent="0.25">
      <c r="F39" s="156">
        <v>3</v>
      </c>
      <c r="G39" s="146" t="s">
        <v>1508</v>
      </c>
      <c r="H39" s="155">
        <v>3000</v>
      </c>
      <c r="I39" s="155">
        <v>3000</v>
      </c>
      <c r="J39" s="154">
        <v>35</v>
      </c>
      <c r="K39" s="155">
        <v>3000</v>
      </c>
      <c r="L39" s="154">
        <v>18</v>
      </c>
      <c r="M39" s="154" t="s">
        <v>1476</v>
      </c>
      <c r="N39" s="154" t="s">
        <v>1476</v>
      </c>
      <c r="O39" s="154" t="s">
        <v>1476</v>
      </c>
    </row>
    <row r="40" spans="6:15" x14ac:dyDescent="0.25">
      <c r="F40" s="156">
        <v>4</v>
      </c>
      <c r="G40" s="146" t="s">
        <v>1509</v>
      </c>
      <c r="H40" s="155">
        <v>19565</v>
      </c>
      <c r="I40" s="155">
        <v>8159</v>
      </c>
      <c r="J40" s="154">
        <v>191.65</v>
      </c>
      <c r="K40" s="155">
        <v>14400</v>
      </c>
      <c r="L40" s="154">
        <v>133.65</v>
      </c>
      <c r="M40" s="154" t="s">
        <v>1476</v>
      </c>
      <c r="N40" s="154" t="s">
        <v>1476</v>
      </c>
      <c r="O40" s="154" t="s">
        <v>1476</v>
      </c>
    </row>
    <row r="41" spans="6:15" x14ac:dyDescent="0.25">
      <c r="F41" s="156">
        <v>5</v>
      </c>
      <c r="G41" s="146" t="s">
        <v>1510</v>
      </c>
      <c r="H41" s="155">
        <v>185870</v>
      </c>
      <c r="I41" s="155">
        <v>4688</v>
      </c>
      <c r="J41" s="154">
        <v>175</v>
      </c>
      <c r="K41" s="155">
        <v>8150</v>
      </c>
      <c r="L41" s="154">
        <v>27</v>
      </c>
      <c r="M41" s="154" t="s">
        <v>1476</v>
      </c>
      <c r="N41" s="154" t="s">
        <v>1476</v>
      </c>
      <c r="O41" s="154" t="s">
        <v>1476</v>
      </c>
    </row>
    <row r="42" spans="6:15" x14ac:dyDescent="0.25">
      <c r="F42" s="156">
        <v>6</v>
      </c>
      <c r="G42" s="146" t="s">
        <v>1511</v>
      </c>
      <c r="H42" s="155">
        <v>2000</v>
      </c>
      <c r="I42" s="154" t="s">
        <v>1476</v>
      </c>
      <c r="J42" s="154">
        <v>20</v>
      </c>
      <c r="K42" s="155">
        <v>2000</v>
      </c>
      <c r="L42" s="154">
        <v>5</v>
      </c>
      <c r="M42" s="154" t="s">
        <v>1476</v>
      </c>
      <c r="N42" s="154" t="s">
        <v>1476</v>
      </c>
      <c r="O42" s="154" t="s">
        <v>1476</v>
      </c>
    </row>
    <row r="43" spans="6:15" x14ac:dyDescent="0.25">
      <c r="F43" s="156">
        <v>7</v>
      </c>
      <c r="G43" s="146" t="s">
        <v>1514</v>
      </c>
      <c r="H43" s="155">
        <v>1000</v>
      </c>
      <c r="I43" s="154" t="s">
        <v>1476</v>
      </c>
      <c r="J43" s="154">
        <v>20</v>
      </c>
      <c r="K43" s="155">
        <v>2000</v>
      </c>
      <c r="L43" s="154">
        <v>5</v>
      </c>
      <c r="M43" s="154" t="s">
        <v>1476</v>
      </c>
      <c r="N43" s="154" t="s">
        <v>1476</v>
      </c>
      <c r="O43" s="154" t="s">
        <v>1476</v>
      </c>
    </row>
    <row r="44" spans="6:15" x14ac:dyDescent="0.25">
      <c r="F44" s="156">
        <v>8</v>
      </c>
      <c r="G44" s="146" t="s">
        <v>1515</v>
      </c>
      <c r="H44" s="155">
        <v>1000</v>
      </c>
      <c r="I44" s="154" t="s">
        <v>1476</v>
      </c>
      <c r="J44" s="154">
        <v>20</v>
      </c>
      <c r="K44" s="155">
        <v>2000</v>
      </c>
      <c r="L44" s="154">
        <v>5</v>
      </c>
      <c r="M44" s="154" t="s">
        <v>1476</v>
      </c>
      <c r="N44" s="154" t="s">
        <v>1476</v>
      </c>
      <c r="O44" s="154" t="s">
        <v>1476</v>
      </c>
    </row>
    <row r="45" spans="6:15" x14ac:dyDescent="0.25">
      <c r="F45" s="156">
        <v>9</v>
      </c>
      <c r="G45" s="146" t="s">
        <v>1516</v>
      </c>
      <c r="H45" s="155">
        <v>1000</v>
      </c>
      <c r="I45" s="154">
        <v>500</v>
      </c>
      <c r="J45" s="154">
        <v>20</v>
      </c>
      <c r="K45" s="155">
        <v>1000</v>
      </c>
      <c r="L45" s="154">
        <v>5</v>
      </c>
      <c r="M45" s="154" t="s">
        <v>1476</v>
      </c>
      <c r="N45" s="154" t="s">
        <v>1476</v>
      </c>
      <c r="O45" s="154" t="s">
        <v>1476</v>
      </c>
    </row>
    <row r="46" spans="6:15" x14ac:dyDescent="0.25">
      <c r="F46" s="156">
        <v>10</v>
      </c>
      <c r="G46" s="146" t="s">
        <v>1517</v>
      </c>
      <c r="H46" s="155">
        <v>1000</v>
      </c>
      <c r="I46" s="154" t="s">
        <v>1476</v>
      </c>
      <c r="J46" s="154">
        <v>10</v>
      </c>
      <c r="K46" s="155">
        <v>1000</v>
      </c>
      <c r="L46" s="154">
        <v>5</v>
      </c>
      <c r="M46" s="154" t="s">
        <v>1476</v>
      </c>
      <c r="N46" s="154" t="s">
        <v>1476</v>
      </c>
      <c r="O46" s="154" t="s">
        <v>1476</v>
      </c>
    </row>
    <row r="47" spans="6:15" x14ac:dyDescent="0.25">
      <c r="F47" s="156">
        <v>11</v>
      </c>
      <c r="G47" s="146" t="s">
        <v>1518</v>
      </c>
      <c r="H47" s="155">
        <v>1000</v>
      </c>
      <c r="I47" s="154" t="s">
        <v>1476</v>
      </c>
      <c r="J47" s="154">
        <v>10</v>
      </c>
      <c r="K47" s="155">
        <v>1000</v>
      </c>
      <c r="L47" s="154">
        <v>5</v>
      </c>
      <c r="M47" s="154" t="s">
        <v>1476</v>
      </c>
      <c r="N47" s="154" t="s">
        <v>1476</v>
      </c>
      <c r="O47" s="154" t="s">
        <v>1476</v>
      </c>
    </row>
    <row r="48" spans="6:15" x14ac:dyDescent="0.25">
      <c r="F48" s="156">
        <v>12</v>
      </c>
      <c r="G48" s="146" t="s">
        <v>1519</v>
      </c>
      <c r="H48" s="155">
        <v>1000</v>
      </c>
      <c r="I48" s="154" t="s">
        <v>1476</v>
      </c>
      <c r="J48" s="154">
        <v>20</v>
      </c>
      <c r="K48" s="155">
        <v>1000</v>
      </c>
      <c r="L48" s="154">
        <v>5</v>
      </c>
      <c r="M48" s="154" t="s">
        <v>1476</v>
      </c>
      <c r="N48" s="154" t="s">
        <v>1476</v>
      </c>
      <c r="O48" s="154" t="s">
        <v>1476</v>
      </c>
    </row>
    <row r="49" spans="6:15" x14ac:dyDescent="0.25">
      <c r="F49" s="156">
        <v>13</v>
      </c>
      <c r="G49" s="146" t="s">
        <v>1520</v>
      </c>
      <c r="H49" s="154">
        <v>100</v>
      </c>
      <c r="I49" s="154" t="s">
        <v>1476</v>
      </c>
      <c r="J49" s="154">
        <v>1</v>
      </c>
      <c r="K49" s="154">
        <v>100</v>
      </c>
      <c r="L49" s="154">
        <v>5</v>
      </c>
      <c r="M49" s="154" t="s">
        <v>1476</v>
      </c>
      <c r="N49" s="154" t="s">
        <v>1476</v>
      </c>
      <c r="O49" s="154" t="s">
        <v>1476</v>
      </c>
    </row>
    <row r="50" spans="6:15" x14ac:dyDescent="0.25">
      <c r="F50" s="156">
        <v>14</v>
      </c>
      <c r="G50" s="146" t="s">
        <v>1521</v>
      </c>
      <c r="H50" s="155">
        <v>1000</v>
      </c>
      <c r="I50" s="154" t="s">
        <v>1476</v>
      </c>
      <c r="J50" s="154">
        <v>20</v>
      </c>
      <c r="K50" s="155">
        <v>1000</v>
      </c>
      <c r="L50" s="154">
        <v>5</v>
      </c>
      <c r="M50" s="154" t="s">
        <v>1476</v>
      </c>
      <c r="N50" s="154" t="s">
        <v>1476</v>
      </c>
      <c r="O50" s="154" t="s">
        <v>1476</v>
      </c>
    </row>
    <row r="51" spans="6:15" x14ac:dyDescent="0.25">
      <c r="F51" s="156">
        <v>15</v>
      </c>
      <c r="G51" s="146" t="s">
        <v>1522</v>
      </c>
      <c r="H51" s="155">
        <v>1000</v>
      </c>
      <c r="I51" s="154" t="s">
        <v>1476</v>
      </c>
      <c r="J51" s="154">
        <v>20</v>
      </c>
      <c r="K51" s="155">
        <v>1000</v>
      </c>
      <c r="L51" s="154">
        <v>5</v>
      </c>
      <c r="M51" s="154" t="s">
        <v>1476</v>
      </c>
      <c r="N51" s="154" t="s">
        <v>1476</v>
      </c>
      <c r="O51" s="154" t="s">
        <v>1476</v>
      </c>
    </row>
    <row r="52" spans="6:15" x14ac:dyDescent="0.25">
      <c r="F52" s="156">
        <v>16</v>
      </c>
      <c r="G52" s="146" t="s">
        <v>1523</v>
      </c>
      <c r="H52" s="155">
        <v>1000</v>
      </c>
      <c r="I52" s="154" t="s">
        <v>1476</v>
      </c>
      <c r="J52" s="154">
        <v>20</v>
      </c>
      <c r="K52" s="155">
        <v>1000</v>
      </c>
      <c r="L52" s="154">
        <v>5</v>
      </c>
      <c r="M52" s="154" t="s">
        <v>1476</v>
      </c>
      <c r="N52" s="154" t="s">
        <v>1476</v>
      </c>
      <c r="O52" s="154" t="s">
        <v>1476</v>
      </c>
    </row>
    <row r="53" spans="6:15" x14ac:dyDescent="0.25">
      <c r="F53" s="156">
        <v>17</v>
      </c>
      <c r="G53" s="146" t="s">
        <v>1524</v>
      </c>
      <c r="H53" s="155">
        <v>1000</v>
      </c>
      <c r="I53" s="154" t="s">
        <v>1476</v>
      </c>
      <c r="J53" s="154">
        <v>20</v>
      </c>
      <c r="K53" s="155">
        <v>1000</v>
      </c>
      <c r="L53" s="154">
        <v>5</v>
      </c>
      <c r="M53" s="154" t="s">
        <v>1476</v>
      </c>
      <c r="N53" s="154" t="s">
        <v>1476</v>
      </c>
      <c r="O53" s="154" t="s">
        <v>1476</v>
      </c>
    </row>
    <row r="54" spans="6:15" x14ac:dyDescent="0.25">
      <c r="F54" s="156">
        <v>18</v>
      </c>
      <c r="G54" s="146" t="s">
        <v>1525</v>
      </c>
      <c r="H54" s="155">
        <v>1000</v>
      </c>
      <c r="I54" s="154" t="s">
        <v>1476</v>
      </c>
      <c r="J54" s="154">
        <v>20</v>
      </c>
      <c r="K54" s="155">
        <v>1000</v>
      </c>
      <c r="L54" s="154">
        <v>5</v>
      </c>
      <c r="M54" s="154" t="s">
        <v>1476</v>
      </c>
      <c r="N54" s="154" t="s">
        <v>1476</v>
      </c>
      <c r="O54" s="154" t="s">
        <v>1476</v>
      </c>
    </row>
    <row r="55" spans="6:15" x14ac:dyDescent="0.25">
      <c r="F55" s="156">
        <v>19</v>
      </c>
      <c r="G55" s="146" t="s">
        <v>1526</v>
      </c>
      <c r="H55" s="155">
        <v>1000</v>
      </c>
      <c r="I55" s="154" t="s">
        <v>1476</v>
      </c>
      <c r="J55" s="154">
        <v>20</v>
      </c>
      <c r="K55" s="155">
        <v>1000</v>
      </c>
      <c r="L55" s="154">
        <v>5</v>
      </c>
      <c r="M55" s="154" t="s">
        <v>1476</v>
      </c>
      <c r="N55" s="154" t="s">
        <v>1476</v>
      </c>
      <c r="O55" s="154" t="s">
        <v>1476</v>
      </c>
    </row>
    <row r="56" spans="6:15" x14ac:dyDescent="0.25">
      <c r="F56" s="156">
        <v>20</v>
      </c>
      <c r="G56" s="146" t="s">
        <v>1527</v>
      </c>
      <c r="H56" s="155">
        <v>1000</v>
      </c>
      <c r="I56" s="154" t="s">
        <v>1476</v>
      </c>
      <c r="J56" s="154">
        <v>20</v>
      </c>
      <c r="K56" s="155">
        <v>1000</v>
      </c>
      <c r="L56" s="154">
        <v>5</v>
      </c>
      <c r="M56" s="154" t="s">
        <v>1476</v>
      </c>
      <c r="N56" s="154" t="s">
        <v>1476</v>
      </c>
      <c r="O56" s="154" t="s">
        <v>1476</v>
      </c>
    </row>
    <row r="57" spans="6:15" x14ac:dyDescent="0.25">
      <c r="F57" s="156">
        <v>21</v>
      </c>
      <c r="G57" s="146" t="s">
        <v>1528</v>
      </c>
      <c r="H57" s="155">
        <v>1000</v>
      </c>
      <c r="I57" s="154" t="s">
        <v>1476</v>
      </c>
      <c r="J57" s="154">
        <v>20</v>
      </c>
      <c r="K57" s="155">
        <v>1000</v>
      </c>
      <c r="L57" s="154">
        <v>5</v>
      </c>
      <c r="M57" s="154" t="s">
        <v>1476</v>
      </c>
      <c r="N57" s="154" t="s">
        <v>1476</v>
      </c>
      <c r="O57" s="154" t="s">
        <v>1476</v>
      </c>
    </row>
    <row r="58" spans="6:15" x14ac:dyDescent="0.25">
      <c r="F58" s="156">
        <v>22</v>
      </c>
      <c r="G58" s="146" t="s">
        <v>1529</v>
      </c>
      <c r="H58" s="155">
        <v>1000</v>
      </c>
      <c r="I58" s="154" t="s">
        <v>1476</v>
      </c>
      <c r="J58" s="154">
        <v>20</v>
      </c>
      <c r="K58" s="155">
        <v>1000</v>
      </c>
      <c r="L58" s="154">
        <v>5</v>
      </c>
      <c r="M58" s="154" t="s">
        <v>1476</v>
      </c>
      <c r="N58" s="154" t="s">
        <v>1476</v>
      </c>
      <c r="O58" s="154" t="s">
        <v>1476</v>
      </c>
    </row>
    <row r="59" spans="6:15" x14ac:dyDescent="0.25">
      <c r="F59" s="156">
        <v>23</v>
      </c>
      <c r="G59" s="146" t="s">
        <v>1530</v>
      </c>
      <c r="H59" s="154">
        <v>280</v>
      </c>
      <c r="I59" s="154" t="s">
        <v>1476</v>
      </c>
      <c r="J59" s="154">
        <v>90</v>
      </c>
      <c r="K59" s="154">
        <v>80</v>
      </c>
      <c r="L59" s="154" t="s">
        <v>1476</v>
      </c>
      <c r="M59" s="154" t="s">
        <v>1476</v>
      </c>
      <c r="N59" s="154" t="s">
        <v>1476</v>
      </c>
      <c r="O59" s="154" t="s">
        <v>1476</v>
      </c>
    </row>
    <row r="60" spans="6:15" x14ac:dyDescent="0.25">
      <c r="F60" s="156">
        <v>24</v>
      </c>
      <c r="G60" s="146" t="s">
        <v>1531</v>
      </c>
      <c r="H60" s="155">
        <v>1000</v>
      </c>
      <c r="I60" s="154" t="s">
        <v>1476</v>
      </c>
      <c r="J60" s="154">
        <v>20</v>
      </c>
      <c r="K60" s="155">
        <v>1000</v>
      </c>
      <c r="L60" s="154">
        <v>5</v>
      </c>
      <c r="M60" s="154" t="s">
        <v>1476</v>
      </c>
      <c r="N60" s="154" t="s">
        <v>1476</v>
      </c>
      <c r="O60" s="154" t="s">
        <v>1476</v>
      </c>
    </row>
    <row r="61" spans="6:15" x14ac:dyDescent="0.25">
      <c r="F61" s="156">
        <v>25</v>
      </c>
      <c r="G61" s="146" t="s">
        <v>1532</v>
      </c>
      <c r="H61" s="155">
        <v>1380</v>
      </c>
      <c r="I61" s="151" t="s">
        <v>1476</v>
      </c>
      <c r="J61" s="154">
        <v>140</v>
      </c>
      <c r="K61" s="155">
        <v>1610</v>
      </c>
      <c r="L61" s="154">
        <v>107</v>
      </c>
      <c r="M61" s="154" t="s">
        <v>1476</v>
      </c>
      <c r="N61" s="154" t="s">
        <v>1476</v>
      </c>
      <c r="O61" s="154" t="s">
        <v>1476</v>
      </c>
    </row>
    <row r="62" spans="6:15" x14ac:dyDescent="0.25">
      <c r="F62" s="156">
        <v>26</v>
      </c>
      <c r="G62" s="146" t="s">
        <v>1533</v>
      </c>
      <c r="H62" s="155">
        <v>1000</v>
      </c>
      <c r="I62" s="154" t="s">
        <v>1476</v>
      </c>
      <c r="J62" s="154">
        <v>20</v>
      </c>
      <c r="K62" s="155">
        <v>1000</v>
      </c>
      <c r="L62" s="154" t="s">
        <v>1476</v>
      </c>
      <c r="M62" s="154" t="s">
        <v>1476</v>
      </c>
      <c r="N62" s="154" t="s">
        <v>1476</v>
      </c>
      <c r="O62" s="154" t="s">
        <v>1476</v>
      </c>
    </row>
    <row r="63" spans="6:15" x14ac:dyDescent="0.25">
      <c r="F63" s="156">
        <v>27</v>
      </c>
      <c r="G63" s="146" t="s">
        <v>1534</v>
      </c>
      <c r="H63" s="155">
        <v>1000</v>
      </c>
      <c r="I63" s="154" t="s">
        <v>1476</v>
      </c>
      <c r="J63" s="154">
        <v>20</v>
      </c>
      <c r="K63" s="155">
        <v>1000</v>
      </c>
      <c r="L63" s="154" t="s">
        <v>1476</v>
      </c>
      <c r="M63" s="154" t="s">
        <v>1476</v>
      </c>
      <c r="N63" s="154" t="s">
        <v>1476</v>
      </c>
      <c r="O63" s="154" t="s">
        <v>1476</v>
      </c>
    </row>
    <row r="64" spans="6:15" x14ac:dyDescent="0.25">
      <c r="F64" s="156">
        <v>28</v>
      </c>
      <c r="G64" s="146" t="s">
        <v>1535</v>
      </c>
      <c r="H64" s="154">
        <v>150</v>
      </c>
      <c r="I64" s="154" t="s">
        <v>1476</v>
      </c>
      <c r="J64" s="154">
        <v>1</v>
      </c>
      <c r="K64" s="154">
        <v>10</v>
      </c>
      <c r="L64" s="154">
        <v>2</v>
      </c>
      <c r="M64" s="154" t="s">
        <v>1476</v>
      </c>
      <c r="N64" s="154" t="s">
        <v>1476</v>
      </c>
      <c r="O64" s="154" t="s">
        <v>1476</v>
      </c>
    </row>
  </sheetData>
  <mergeCells count="46">
    <mergeCell ref="O7:O8"/>
    <mergeCell ref="F1:O1"/>
    <mergeCell ref="E5:E6"/>
    <mergeCell ref="A4:E4"/>
    <mergeCell ref="A5:D5"/>
    <mergeCell ref="F2:O2"/>
    <mergeCell ref="F3:O3"/>
    <mergeCell ref="L30:L31"/>
    <mergeCell ref="M30:M31"/>
    <mergeCell ref="N30:N31"/>
    <mergeCell ref="O30:O31"/>
    <mergeCell ref="F5:F6"/>
    <mergeCell ref="G5:G6"/>
    <mergeCell ref="H5:L5"/>
    <mergeCell ref="M5:O5"/>
    <mergeCell ref="F7:F8"/>
    <mergeCell ref="H7:H8"/>
    <mergeCell ref="I7:I8"/>
    <mergeCell ref="J7:J8"/>
    <mergeCell ref="K7:K8"/>
    <mergeCell ref="L7:L8"/>
    <mergeCell ref="M7:M8"/>
    <mergeCell ref="N7:N8"/>
    <mergeCell ref="J32:J33"/>
    <mergeCell ref="K32:K33"/>
    <mergeCell ref="F30:F31"/>
    <mergeCell ref="H30:H31"/>
    <mergeCell ref="I30:I31"/>
    <mergeCell ref="J30:J31"/>
    <mergeCell ref="K30:K31"/>
    <mergeCell ref="L32:L33"/>
    <mergeCell ref="M32:M33"/>
    <mergeCell ref="N32:N33"/>
    <mergeCell ref="O32:O33"/>
    <mergeCell ref="F34:F35"/>
    <mergeCell ref="H34:H35"/>
    <mergeCell ref="I34:I35"/>
    <mergeCell ref="J34:J35"/>
    <mergeCell ref="K34:K35"/>
    <mergeCell ref="L34:L35"/>
    <mergeCell ref="M34:M35"/>
    <mergeCell ref="N34:N35"/>
    <mergeCell ref="O34:O35"/>
    <mergeCell ref="F32:F33"/>
    <mergeCell ref="H32:H33"/>
    <mergeCell ref="I32:I33"/>
  </mergeCells>
  <pageMargins left="0.5" right="0.05" top="0.5" bottom="0.5" header="0.31496062992126" footer="0.31496062992126"/>
  <pageSetup paperSize="9" scale="7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H21"/>
  <sheetViews>
    <sheetView zoomScale="70" zoomScaleNormal="70" workbookViewId="0">
      <selection sqref="A1:XFD1048576"/>
    </sheetView>
  </sheetViews>
  <sheetFormatPr defaultRowHeight="15" x14ac:dyDescent="0.25"/>
  <cols>
    <col min="1" max="1" width="8.7109375" style="103"/>
    <col min="2" max="2" width="68.42578125" style="143" customWidth="1"/>
    <col min="3" max="3" width="57.42578125" style="103" customWidth="1"/>
    <col min="4" max="4" width="11" style="103" customWidth="1"/>
    <col min="5" max="5" width="28" style="103" customWidth="1"/>
    <col min="6" max="6" width="14.28515625" style="103" hidden="1" customWidth="1"/>
    <col min="7" max="7" width="11.42578125" style="103" hidden="1" customWidth="1"/>
    <col min="8" max="8" width="13.42578125" style="103" hidden="1" customWidth="1"/>
    <col min="9" max="257" width="8.7109375" style="103"/>
    <col min="258" max="258" width="26.7109375" style="103" customWidth="1"/>
    <col min="259" max="259" width="14.7109375" style="103" bestFit="1" customWidth="1"/>
    <col min="260" max="260" width="8.7109375" style="103"/>
    <col min="261" max="261" width="28" style="103" customWidth="1"/>
    <col min="262" max="264" width="0" style="103" hidden="1" customWidth="1"/>
    <col min="265" max="513" width="8.7109375" style="103"/>
    <col min="514" max="514" width="26.7109375" style="103" customWidth="1"/>
    <col min="515" max="515" width="14.7109375" style="103" bestFit="1" customWidth="1"/>
    <col min="516" max="516" width="8.7109375" style="103"/>
    <col min="517" max="517" width="28" style="103" customWidth="1"/>
    <col min="518" max="520" width="0" style="103" hidden="1" customWidth="1"/>
    <col min="521" max="769" width="8.7109375" style="103"/>
    <col min="770" max="770" width="26.7109375" style="103" customWidth="1"/>
    <col min="771" max="771" width="14.7109375" style="103" bestFit="1" customWidth="1"/>
    <col min="772" max="772" width="8.7109375" style="103"/>
    <col min="773" max="773" width="28" style="103" customWidth="1"/>
    <col min="774" max="776" width="0" style="103" hidden="1" customWidth="1"/>
    <col min="777" max="1025" width="8.7109375" style="103"/>
    <col min="1026" max="1026" width="26.7109375" style="103" customWidth="1"/>
    <col min="1027" max="1027" width="14.7109375" style="103" bestFit="1" customWidth="1"/>
    <col min="1028" max="1028" width="8.7109375" style="103"/>
    <col min="1029" max="1029" width="28" style="103" customWidth="1"/>
    <col min="1030" max="1032" width="0" style="103" hidden="1" customWidth="1"/>
    <col min="1033" max="1281" width="8.7109375" style="103"/>
    <col min="1282" max="1282" width="26.7109375" style="103" customWidth="1"/>
    <col min="1283" max="1283" width="14.7109375" style="103" bestFit="1" customWidth="1"/>
    <col min="1284" max="1284" width="8.7109375" style="103"/>
    <col min="1285" max="1285" width="28" style="103" customWidth="1"/>
    <col min="1286" max="1288" width="0" style="103" hidden="1" customWidth="1"/>
    <col min="1289" max="1537" width="8.7109375" style="103"/>
    <col min="1538" max="1538" width="26.7109375" style="103" customWidth="1"/>
    <col min="1539" max="1539" width="14.7109375" style="103" bestFit="1" customWidth="1"/>
    <col min="1540" max="1540" width="8.7109375" style="103"/>
    <col min="1541" max="1541" width="28" style="103" customWidth="1"/>
    <col min="1542" max="1544" width="0" style="103" hidden="1" customWidth="1"/>
    <col min="1545" max="1793" width="8.7109375" style="103"/>
    <col min="1794" max="1794" width="26.7109375" style="103" customWidth="1"/>
    <col min="1795" max="1795" width="14.7109375" style="103" bestFit="1" customWidth="1"/>
    <col min="1796" max="1796" width="8.7109375" style="103"/>
    <col min="1797" max="1797" width="28" style="103" customWidth="1"/>
    <col min="1798" max="1800" width="0" style="103" hidden="1" customWidth="1"/>
    <col min="1801" max="2049" width="8.7109375" style="103"/>
    <col min="2050" max="2050" width="26.7109375" style="103" customWidth="1"/>
    <col min="2051" max="2051" width="14.7109375" style="103" bestFit="1" customWidth="1"/>
    <col min="2052" max="2052" width="8.7109375" style="103"/>
    <col min="2053" max="2053" width="28" style="103" customWidth="1"/>
    <col min="2054" max="2056" width="0" style="103" hidden="1" customWidth="1"/>
    <col min="2057" max="2305" width="8.7109375" style="103"/>
    <col min="2306" max="2306" width="26.7109375" style="103" customWidth="1"/>
    <col min="2307" max="2307" width="14.7109375" style="103" bestFit="1" customWidth="1"/>
    <col min="2308" max="2308" width="8.7109375" style="103"/>
    <col min="2309" max="2309" width="28" style="103" customWidth="1"/>
    <col min="2310" max="2312" width="0" style="103" hidden="1" customWidth="1"/>
    <col min="2313" max="2561" width="8.7109375" style="103"/>
    <col min="2562" max="2562" width="26.7109375" style="103" customWidth="1"/>
    <col min="2563" max="2563" width="14.7109375" style="103" bestFit="1" customWidth="1"/>
    <col min="2564" max="2564" width="8.7109375" style="103"/>
    <col min="2565" max="2565" width="28" style="103" customWidth="1"/>
    <col min="2566" max="2568" width="0" style="103" hidden="1" customWidth="1"/>
    <col min="2569" max="2817" width="8.7109375" style="103"/>
    <col min="2818" max="2818" width="26.7109375" style="103" customWidth="1"/>
    <col min="2819" max="2819" width="14.7109375" style="103" bestFit="1" customWidth="1"/>
    <col min="2820" max="2820" width="8.7109375" style="103"/>
    <col min="2821" max="2821" width="28" style="103" customWidth="1"/>
    <col min="2822" max="2824" width="0" style="103" hidden="1" customWidth="1"/>
    <col min="2825" max="3073" width="8.7109375" style="103"/>
    <col min="3074" max="3074" width="26.7109375" style="103" customWidth="1"/>
    <col min="3075" max="3075" width="14.7109375" style="103" bestFit="1" customWidth="1"/>
    <col min="3076" max="3076" width="8.7109375" style="103"/>
    <col min="3077" max="3077" width="28" style="103" customWidth="1"/>
    <col min="3078" max="3080" width="0" style="103" hidden="1" customWidth="1"/>
    <col min="3081" max="3329" width="8.7109375" style="103"/>
    <col min="3330" max="3330" width="26.7109375" style="103" customWidth="1"/>
    <col min="3331" max="3331" width="14.7109375" style="103" bestFit="1" customWidth="1"/>
    <col min="3332" max="3332" width="8.7109375" style="103"/>
    <col min="3333" max="3333" width="28" style="103" customWidth="1"/>
    <col min="3334" max="3336" width="0" style="103" hidden="1" customWidth="1"/>
    <col min="3337" max="3585" width="8.7109375" style="103"/>
    <col min="3586" max="3586" width="26.7109375" style="103" customWidth="1"/>
    <col min="3587" max="3587" width="14.7109375" style="103" bestFit="1" customWidth="1"/>
    <col min="3588" max="3588" width="8.7109375" style="103"/>
    <col min="3589" max="3589" width="28" style="103" customWidth="1"/>
    <col min="3590" max="3592" width="0" style="103" hidden="1" customWidth="1"/>
    <col min="3593" max="3841" width="8.7109375" style="103"/>
    <col min="3842" max="3842" width="26.7109375" style="103" customWidth="1"/>
    <col min="3843" max="3843" width="14.7109375" style="103" bestFit="1" customWidth="1"/>
    <col min="3844" max="3844" width="8.7109375" style="103"/>
    <col min="3845" max="3845" width="28" style="103" customWidth="1"/>
    <col min="3846" max="3848" width="0" style="103" hidden="1" customWidth="1"/>
    <col min="3849" max="4097" width="8.7109375" style="103"/>
    <col min="4098" max="4098" width="26.7109375" style="103" customWidth="1"/>
    <col min="4099" max="4099" width="14.7109375" style="103" bestFit="1" customWidth="1"/>
    <col min="4100" max="4100" width="8.7109375" style="103"/>
    <col min="4101" max="4101" width="28" style="103" customWidth="1"/>
    <col min="4102" max="4104" width="0" style="103" hidden="1" customWidth="1"/>
    <col min="4105" max="4353" width="8.7109375" style="103"/>
    <col min="4354" max="4354" width="26.7109375" style="103" customWidth="1"/>
    <col min="4355" max="4355" width="14.7109375" style="103" bestFit="1" customWidth="1"/>
    <col min="4356" max="4356" width="8.7109375" style="103"/>
    <col min="4357" max="4357" width="28" style="103" customWidth="1"/>
    <col min="4358" max="4360" width="0" style="103" hidden="1" customWidth="1"/>
    <col min="4361" max="4609" width="8.7109375" style="103"/>
    <col min="4610" max="4610" width="26.7109375" style="103" customWidth="1"/>
    <col min="4611" max="4611" width="14.7109375" style="103" bestFit="1" customWidth="1"/>
    <col min="4612" max="4612" width="8.7109375" style="103"/>
    <col min="4613" max="4613" width="28" style="103" customWidth="1"/>
    <col min="4614" max="4616" width="0" style="103" hidden="1" customWidth="1"/>
    <col min="4617" max="4865" width="8.7109375" style="103"/>
    <col min="4866" max="4866" width="26.7109375" style="103" customWidth="1"/>
    <col min="4867" max="4867" width="14.7109375" style="103" bestFit="1" customWidth="1"/>
    <col min="4868" max="4868" width="8.7109375" style="103"/>
    <col min="4869" max="4869" width="28" style="103" customWidth="1"/>
    <col min="4870" max="4872" width="0" style="103" hidden="1" customWidth="1"/>
    <col min="4873" max="5121" width="8.7109375" style="103"/>
    <col min="5122" max="5122" width="26.7109375" style="103" customWidth="1"/>
    <col min="5123" max="5123" width="14.7109375" style="103" bestFit="1" customWidth="1"/>
    <col min="5124" max="5124" width="8.7109375" style="103"/>
    <col min="5125" max="5125" width="28" style="103" customWidth="1"/>
    <col min="5126" max="5128" width="0" style="103" hidden="1" customWidth="1"/>
    <col min="5129" max="5377" width="8.7109375" style="103"/>
    <col min="5378" max="5378" width="26.7109375" style="103" customWidth="1"/>
    <col min="5379" max="5379" width="14.7109375" style="103" bestFit="1" customWidth="1"/>
    <col min="5380" max="5380" width="8.7109375" style="103"/>
    <col min="5381" max="5381" width="28" style="103" customWidth="1"/>
    <col min="5382" max="5384" width="0" style="103" hidden="1" customWidth="1"/>
    <col min="5385" max="5633" width="8.7109375" style="103"/>
    <col min="5634" max="5634" width="26.7109375" style="103" customWidth="1"/>
    <col min="5635" max="5635" width="14.7109375" style="103" bestFit="1" customWidth="1"/>
    <col min="5636" max="5636" width="8.7109375" style="103"/>
    <col min="5637" max="5637" width="28" style="103" customWidth="1"/>
    <col min="5638" max="5640" width="0" style="103" hidden="1" customWidth="1"/>
    <col min="5641" max="5889" width="8.7109375" style="103"/>
    <col min="5890" max="5890" width="26.7109375" style="103" customWidth="1"/>
    <col min="5891" max="5891" width="14.7109375" style="103" bestFit="1" customWidth="1"/>
    <col min="5892" max="5892" width="8.7109375" style="103"/>
    <col min="5893" max="5893" width="28" style="103" customWidth="1"/>
    <col min="5894" max="5896" width="0" style="103" hidden="1" customWidth="1"/>
    <col min="5897" max="6145" width="8.7109375" style="103"/>
    <col min="6146" max="6146" width="26.7109375" style="103" customWidth="1"/>
    <col min="6147" max="6147" width="14.7109375" style="103" bestFit="1" customWidth="1"/>
    <col min="6148" max="6148" width="8.7109375" style="103"/>
    <col min="6149" max="6149" width="28" style="103" customWidth="1"/>
    <col min="6150" max="6152" width="0" style="103" hidden="1" customWidth="1"/>
    <col min="6153" max="6401" width="8.7109375" style="103"/>
    <col min="6402" max="6402" width="26.7109375" style="103" customWidth="1"/>
    <col min="6403" max="6403" width="14.7109375" style="103" bestFit="1" customWidth="1"/>
    <col min="6404" max="6404" width="8.7109375" style="103"/>
    <col min="6405" max="6405" width="28" style="103" customWidth="1"/>
    <col min="6406" max="6408" width="0" style="103" hidden="1" customWidth="1"/>
    <col min="6409" max="6657" width="8.7109375" style="103"/>
    <col min="6658" max="6658" width="26.7109375" style="103" customWidth="1"/>
    <col min="6659" max="6659" width="14.7109375" style="103" bestFit="1" customWidth="1"/>
    <col min="6660" max="6660" width="8.7109375" style="103"/>
    <col min="6661" max="6661" width="28" style="103" customWidth="1"/>
    <col min="6662" max="6664" width="0" style="103" hidden="1" customWidth="1"/>
    <col min="6665" max="6913" width="8.7109375" style="103"/>
    <col min="6914" max="6914" width="26.7109375" style="103" customWidth="1"/>
    <col min="6915" max="6915" width="14.7109375" style="103" bestFit="1" customWidth="1"/>
    <col min="6916" max="6916" width="8.7109375" style="103"/>
    <col min="6917" max="6917" width="28" style="103" customWidth="1"/>
    <col min="6918" max="6920" width="0" style="103" hidden="1" customWidth="1"/>
    <col min="6921" max="7169" width="8.7109375" style="103"/>
    <col min="7170" max="7170" width="26.7109375" style="103" customWidth="1"/>
    <col min="7171" max="7171" width="14.7109375" style="103" bestFit="1" customWidth="1"/>
    <col min="7172" max="7172" width="8.7109375" style="103"/>
    <col min="7173" max="7173" width="28" style="103" customWidth="1"/>
    <col min="7174" max="7176" width="0" style="103" hidden="1" customWidth="1"/>
    <col min="7177" max="7425" width="8.7109375" style="103"/>
    <col min="7426" max="7426" width="26.7109375" style="103" customWidth="1"/>
    <col min="7427" max="7427" width="14.7109375" style="103" bestFit="1" customWidth="1"/>
    <col min="7428" max="7428" width="8.7109375" style="103"/>
    <col min="7429" max="7429" width="28" style="103" customWidth="1"/>
    <col min="7430" max="7432" width="0" style="103" hidden="1" customWidth="1"/>
    <col min="7433" max="7681" width="8.7109375" style="103"/>
    <col min="7682" max="7682" width="26.7109375" style="103" customWidth="1"/>
    <col min="7683" max="7683" width="14.7109375" style="103" bestFit="1" customWidth="1"/>
    <col min="7684" max="7684" width="8.7109375" style="103"/>
    <col min="7685" max="7685" width="28" style="103" customWidth="1"/>
    <col min="7686" max="7688" width="0" style="103" hidden="1" customWidth="1"/>
    <col min="7689" max="7937" width="8.7109375" style="103"/>
    <col min="7938" max="7938" width="26.7109375" style="103" customWidth="1"/>
    <col min="7939" max="7939" width="14.7109375" style="103" bestFit="1" customWidth="1"/>
    <col min="7940" max="7940" width="8.7109375" style="103"/>
    <col min="7941" max="7941" width="28" style="103" customWidth="1"/>
    <col min="7942" max="7944" width="0" style="103" hidden="1" customWidth="1"/>
    <col min="7945" max="8193" width="8.7109375" style="103"/>
    <col min="8194" max="8194" width="26.7109375" style="103" customWidth="1"/>
    <col min="8195" max="8195" width="14.7109375" style="103" bestFit="1" customWidth="1"/>
    <col min="8196" max="8196" width="8.7109375" style="103"/>
    <col min="8197" max="8197" width="28" style="103" customWidth="1"/>
    <col min="8198" max="8200" width="0" style="103" hidden="1" customWidth="1"/>
    <col min="8201" max="8449" width="8.7109375" style="103"/>
    <col min="8450" max="8450" width="26.7109375" style="103" customWidth="1"/>
    <col min="8451" max="8451" width="14.7109375" style="103" bestFit="1" customWidth="1"/>
    <col min="8452" max="8452" width="8.7109375" style="103"/>
    <col min="8453" max="8453" width="28" style="103" customWidth="1"/>
    <col min="8454" max="8456" width="0" style="103" hidden="1" customWidth="1"/>
    <col min="8457" max="8705" width="8.7109375" style="103"/>
    <col min="8706" max="8706" width="26.7109375" style="103" customWidth="1"/>
    <col min="8707" max="8707" width="14.7109375" style="103" bestFit="1" customWidth="1"/>
    <col min="8708" max="8708" width="8.7109375" style="103"/>
    <col min="8709" max="8709" width="28" style="103" customWidth="1"/>
    <col min="8710" max="8712" width="0" style="103" hidden="1" customWidth="1"/>
    <col min="8713" max="8961" width="8.7109375" style="103"/>
    <col min="8962" max="8962" width="26.7109375" style="103" customWidth="1"/>
    <col min="8963" max="8963" width="14.7109375" style="103" bestFit="1" customWidth="1"/>
    <col min="8964" max="8964" width="8.7109375" style="103"/>
    <col min="8965" max="8965" width="28" style="103" customWidth="1"/>
    <col min="8966" max="8968" width="0" style="103" hidden="1" customWidth="1"/>
    <col min="8969" max="9217" width="8.7109375" style="103"/>
    <col min="9218" max="9218" width="26.7109375" style="103" customWidth="1"/>
    <col min="9219" max="9219" width="14.7109375" style="103" bestFit="1" customWidth="1"/>
    <col min="9220" max="9220" width="8.7109375" style="103"/>
    <col min="9221" max="9221" width="28" style="103" customWidth="1"/>
    <col min="9222" max="9224" width="0" style="103" hidden="1" customWidth="1"/>
    <col min="9225" max="9473" width="8.7109375" style="103"/>
    <col min="9474" max="9474" width="26.7109375" style="103" customWidth="1"/>
    <col min="9475" max="9475" width="14.7109375" style="103" bestFit="1" customWidth="1"/>
    <col min="9476" max="9476" width="8.7109375" style="103"/>
    <col min="9477" max="9477" width="28" style="103" customWidth="1"/>
    <col min="9478" max="9480" width="0" style="103" hidden="1" customWidth="1"/>
    <col min="9481" max="9729" width="8.7109375" style="103"/>
    <col min="9730" max="9730" width="26.7109375" style="103" customWidth="1"/>
    <col min="9731" max="9731" width="14.7109375" style="103" bestFit="1" customWidth="1"/>
    <col min="9732" max="9732" width="8.7109375" style="103"/>
    <col min="9733" max="9733" width="28" style="103" customWidth="1"/>
    <col min="9734" max="9736" width="0" style="103" hidden="1" customWidth="1"/>
    <col min="9737" max="9985" width="8.7109375" style="103"/>
    <col min="9986" max="9986" width="26.7109375" style="103" customWidth="1"/>
    <col min="9987" max="9987" width="14.7109375" style="103" bestFit="1" customWidth="1"/>
    <col min="9988" max="9988" width="8.7109375" style="103"/>
    <col min="9989" max="9989" width="28" style="103" customWidth="1"/>
    <col min="9990" max="9992" width="0" style="103" hidden="1" customWidth="1"/>
    <col min="9993" max="10241" width="8.7109375" style="103"/>
    <col min="10242" max="10242" width="26.7109375" style="103" customWidth="1"/>
    <col min="10243" max="10243" width="14.7109375" style="103" bestFit="1" customWidth="1"/>
    <col min="10244" max="10244" width="8.7109375" style="103"/>
    <col min="10245" max="10245" width="28" style="103" customWidth="1"/>
    <col min="10246" max="10248" width="0" style="103" hidden="1" customWidth="1"/>
    <col min="10249" max="10497" width="8.7109375" style="103"/>
    <col min="10498" max="10498" width="26.7109375" style="103" customWidth="1"/>
    <col min="10499" max="10499" width="14.7109375" style="103" bestFit="1" customWidth="1"/>
    <col min="10500" max="10500" width="8.7109375" style="103"/>
    <col min="10501" max="10501" width="28" style="103" customWidth="1"/>
    <col min="10502" max="10504" width="0" style="103" hidden="1" customWidth="1"/>
    <col min="10505" max="10753" width="8.7109375" style="103"/>
    <col min="10754" max="10754" width="26.7109375" style="103" customWidth="1"/>
    <col min="10755" max="10755" width="14.7109375" style="103" bestFit="1" customWidth="1"/>
    <col min="10756" max="10756" width="8.7109375" style="103"/>
    <col min="10757" max="10757" width="28" style="103" customWidth="1"/>
    <col min="10758" max="10760" width="0" style="103" hidden="1" customWidth="1"/>
    <col min="10761" max="11009" width="8.7109375" style="103"/>
    <col min="11010" max="11010" width="26.7109375" style="103" customWidth="1"/>
    <col min="11011" max="11011" width="14.7109375" style="103" bestFit="1" customWidth="1"/>
    <col min="11012" max="11012" width="8.7109375" style="103"/>
    <col min="11013" max="11013" width="28" style="103" customWidth="1"/>
    <col min="11014" max="11016" width="0" style="103" hidden="1" customWidth="1"/>
    <col min="11017" max="11265" width="8.7109375" style="103"/>
    <col min="11266" max="11266" width="26.7109375" style="103" customWidth="1"/>
    <col min="11267" max="11267" width="14.7109375" style="103" bestFit="1" customWidth="1"/>
    <col min="11268" max="11268" width="8.7109375" style="103"/>
    <col min="11269" max="11269" width="28" style="103" customWidth="1"/>
    <col min="11270" max="11272" width="0" style="103" hidden="1" customWidth="1"/>
    <col min="11273" max="11521" width="8.7109375" style="103"/>
    <col min="11522" max="11522" width="26.7109375" style="103" customWidth="1"/>
    <col min="11523" max="11523" width="14.7109375" style="103" bestFit="1" customWidth="1"/>
    <col min="11524" max="11524" width="8.7109375" style="103"/>
    <col min="11525" max="11525" width="28" style="103" customWidth="1"/>
    <col min="11526" max="11528" width="0" style="103" hidden="1" customWidth="1"/>
    <col min="11529" max="11777" width="8.7109375" style="103"/>
    <col min="11778" max="11778" width="26.7109375" style="103" customWidth="1"/>
    <col min="11779" max="11779" width="14.7109375" style="103" bestFit="1" customWidth="1"/>
    <col min="11780" max="11780" width="8.7109375" style="103"/>
    <col min="11781" max="11781" width="28" style="103" customWidth="1"/>
    <col min="11782" max="11784" width="0" style="103" hidden="1" customWidth="1"/>
    <col min="11785" max="12033" width="8.7109375" style="103"/>
    <col min="12034" max="12034" width="26.7109375" style="103" customWidth="1"/>
    <col min="12035" max="12035" width="14.7109375" style="103" bestFit="1" customWidth="1"/>
    <col min="12036" max="12036" width="8.7109375" style="103"/>
    <col min="12037" max="12037" width="28" style="103" customWidth="1"/>
    <col min="12038" max="12040" width="0" style="103" hidden="1" customWidth="1"/>
    <col min="12041" max="12289" width="8.7109375" style="103"/>
    <col min="12290" max="12290" width="26.7109375" style="103" customWidth="1"/>
    <col min="12291" max="12291" width="14.7109375" style="103" bestFit="1" customWidth="1"/>
    <col min="12292" max="12292" width="8.7109375" style="103"/>
    <col min="12293" max="12293" width="28" style="103" customWidth="1"/>
    <col min="12294" max="12296" width="0" style="103" hidden="1" customWidth="1"/>
    <col min="12297" max="12545" width="8.7109375" style="103"/>
    <col min="12546" max="12546" width="26.7109375" style="103" customWidth="1"/>
    <col min="12547" max="12547" width="14.7109375" style="103" bestFit="1" customWidth="1"/>
    <col min="12548" max="12548" width="8.7109375" style="103"/>
    <col min="12549" max="12549" width="28" style="103" customWidth="1"/>
    <col min="12550" max="12552" width="0" style="103" hidden="1" customWidth="1"/>
    <col min="12553" max="12801" width="8.7109375" style="103"/>
    <col min="12802" max="12802" width="26.7109375" style="103" customWidth="1"/>
    <col min="12803" max="12803" width="14.7109375" style="103" bestFit="1" customWidth="1"/>
    <col min="12804" max="12804" width="8.7109375" style="103"/>
    <col min="12805" max="12805" width="28" style="103" customWidth="1"/>
    <col min="12806" max="12808" width="0" style="103" hidden="1" customWidth="1"/>
    <col min="12809" max="13057" width="8.7109375" style="103"/>
    <col min="13058" max="13058" width="26.7109375" style="103" customWidth="1"/>
    <col min="13059" max="13059" width="14.7109375" style="103" bestFit="1" customWidth="1"/>
    <col min="13060" max="13060" width="8.7109375" style="103"/>
    <col min="13061" max="13061" width="28" style="103" customWidth="1"/>
    <col min="13062" max="13064" width="0" style="103" hidden="1" customWidth="1"/>
    <col min="13065" max="13313" width="8.7109375" style="103"/>
    <col min="13314" max="13314" width="26.7109375" style="103" customWidth="1"/>
    <col min="13315" max="13315" width="14.7109375" style="103" bestFit="1" customWidth="1"/>
    <col min="13316" max="13316" width="8.7109375" style="103"/>
    <col min="13317" max="13317" width="28" style="103" customWidth="1"/>
    <col min="13318" max="13320" width="0" style="103" hidden="1" customWidth="1"/>
    <col min="13321" max="13569" width="8.7109375" style="103"/>
    <col min="13570" max="13570" width="26.7109375" style="103" customWidth="1"/>
    <col min="13571" max="13571" width="14.7109375" style="103" bestFit="1" customWidth="1"/>
    <col min="13572" max="13572" width="8.7109375" style="103"/>
    <col min="13573" max="13573" width="28" style="103" customWidth="1"/>
    <col min="13574" max="13576" width="0" style="103" hidden="1" customWidth="1"/>
    <col min="13577" max="13825" width="8.7109375" style="103"/>
    <col min="13826" max="13826" width="26.7109375" style="103" customWidth="1"/>
    <col min="13827" max="13827" width="14.7109375" style="103" bestFit="1" customWidth="1"/>
    <col min="13828" max="13828" width="8.7109375" style="103"/>
    <col min="13829" max="13829" width="28" style="103" customWidth="1"/>
    <col min="13830" max="13832" width="0" style="103" hidden="1" customWidth="1"/>
    <col min="13833" max="14081" width="8.7109375" style="103"/>
    <col min="14082" max="14082" width="26.7109375" style="103" customWidth="1"/>
    <col min="14083" max="14083" width="14.7109375" style="103" bestFit="1" customWidth="1"/>
    <col min="14084" max="14084" width="8.7109375" style="103"/>
    <col min="14085" max="14085" width="28" style="103" customWidth="1"/>
    <col min="14086" max="14088" width="0" style="103" hidden="1" customWidth="1"/>
    <col min="14089" max="14337" width="8.7109375" style="103"/>
    <col min="14338" max="14338" width="26.7109375" style="103" customWidth="1"/>
    <col min="14339" max="14339" width="14.7109375" style="103" bestFit="1" customWidth="1"/>
    <col min="14340" max="14340" width="8.7109375" style="103"/>
    <col min="14341" max="14341" width="28" style="103" customWidth="1"/>
    <col min="14342" max="14344" width="0" style="103" hidden="1" customWidth="1"/>
    <col min="14345" max="14593" width="8.7109375" style="103"/>
    <col min="14594" max="14594" width="26.7109375" style="103" customWidth="1"/>
    <col min="14595" max="14595" width="14.7109375" style="103" bestFit="1" customWidth="1"/>
    <col min="14596" max="14596" width="8.7109375" style="103"/>
    <col min="14597" max="14597" width="28" style="103" customWidth="1"/>
    <col min="14598" max="14600" width="0" style="103" hidden="1" customWidth="1"/>
    <col min="14601" max="14849" width="8.7109375" style="103"/>
    <col min="14850" max="14850" width="26.7109375" style="103" customWidth="1"/>
    <col min="14851" max="14851" width="14.7109375" style="103" bestFit="1" customWidth="1"/>
    <col min="14852" max="14852" width="8.7109375" style="103"/>
    <col min="14853" max="14853" width="28" style="103" customWidth="1"/>
    <col min="14854" max="14856" width="0" style="103" hidden="1" customWidth="1"/>
    <col min="14857" max="15105" width="8.7109375" style="103"/>
    <col min="15106" max="15106" width="26.7109375" style="103" customWidth="1"/>
    <col min="15107" max="15107" width="14.7109375" style="103" bestFit="1" customWidth="1"/>
    <col min="15108" max="15108" width="8.7109375" style="103"/>
    <col min="15109" max="15109" width="28" style="103" customWidth="1"/>
    <col min="15110" max="15112" width="0" style="103" hidden="1" customWidth="1"/>
    <col min="15113" max="15361" width="8.7109375" style="103"/>
    <col min="15362" max="15362" width="26.7109375" style="103" customWidth="1"/>
    <col min="15363" max="15363" width="14.7109375" style="103" bestFit="1" customWidth="1"/>
    <col min="15364" max="15364" width="8.7109375" style="103"/>
    <col min="15365" max="15365" width="28" style="103" customWidth="1"/>
    <col min="15366" max="15368" width="0" style="103" hidden="1" customWidth="1"/>
    <col min="15369" max="15617" width="8.7109375" style="103"/>
    <col min="15618" max="15618" width="26.7109375" style="103" customWidth="1"/>
    <col min="15619" max="15619" width="14.7109375" style="103" bestFit="1" customWidth="1"/>
    <col min="15620" max="15620" width="8.7109375" style="103"/>
    <col min="15621" max="15621" width="28" style="103" customWidth="1"/>
    <col min="15622" max="15624" width="0" style="103" hidden="1" customWidth="1"/>
    <col min="15625" max="15873" width="8.7109375" style="103"/>
    <col min="15874" max="15874" width="26.7109375" style="103" customWidth="1"/>
    <col min="15875" max="15875" width="14.7109375" style="103" bestFit="1" customWidth="1"/>
    <col min="15876" max="15876" width="8.7109375" style="103"/>
    <col min="15877" max="15877" width="28" style="103" customWidth="1"/>
    <col min="15878" max="15880" width="0" style="103" hidden="1" customWidth="1"/>
    <col min="15881" max="16129" width="8.7109375" style="103"/>
    <col min="16130" max="16130" width="26.7109375" style="103" customWidth="1"/>
    <col min="16131" max="16131" width="14.7109375" style="103" bestFit="1" customWidth="1"/>
    <col min="16132" max="16132" width="8.7109375" style="103"/>
    <col min="16133" max="16133" width="28" style="103" customWidth="1"/>
    <col min="16134" max="16136" width="0" style="103" hidden="1" customWidth="1"/>
    <col min="16137" max="16384" width="8.7109375" style="103"/>
  </cols>
  <sheetData>
    <row r="1" spans="1:8" ht="15.75" x14ac:dyDescent="0.25">
      <c r="A1" s="214" t="s">
        <v>922</v>
      </c>
      <c r="B1" s="214"/>
      <c r="C1" s="214"/>
      <c r="D1" s="214"/>
      <c r="E1" s="214"/>
    </row>
    <row r="2" spans="1:8" ht="15.75" x14ac:dyDescent="0.25">
      <c r="A2" s="214" t="s">
        <v>1539</v>
      </c>
      <c r="B2" s="214"/>
      <c r="C2" s="214"/>
      <c r="D2" s="214"/>
      <c r="E2" s="214"/>
    </row>
    <row r="3" spans="1:8" ht="15.75" x14ac:dyDescent="0.25">
      <c r="A3" s="215" t="s">
        <v>1441</v>
      </c>
      <c r="B3" s="215"/>
      <c r="C3" s="215"/>
      <c r="D3" s="215"/>
      <c r="E3" s="215"/>
    </row>
    <row r="4" spans="1:8" ht="15.75" x14ac:dyDescent="0.25">
      <c r="A4" s="38"/>
      <c r="B4" s="136"/>
      <c r="C4" s="38"/>
      <c r="D4" s="38"/>
      <c r="E4" s="38"/>
    </row>
    <row r="5" spans="1:8" ht="15.75" x14ac:dyDescent="0.25">
      <c r="A5" s="233" t="s">
        <v>0</v>
      </c>
      <c r="B5" s="233" t="s">
        <v>157</v>
      </c>
      <c r="C5" s="233" t="s">
        <v>158</v>
      </c>
      <c r="D5" s="234"/>
      <c r="E5" s="233" t="s">
        <v>1</v>
      </c>
      <c r="F5" s="227" t="s">
        <v>159</v>
      </c>
      <c r="G5" s="229" t="s">
        <v>160</v>
      </c>
      <c r="H5" s="229" t="s">
        <v>161</v>
      </c>
    </row>
    <row r="6" spans="1:8" ht="15.75" x14ac:dyDescent="0.25">
      <c r="A6" s="234"/>
      <c r="B6" s="235"/>
      <c r="C6" s="160" t="s">
        <v>162</v>
      </c>
      <c r="D6" s="160" t="s">
        <v>163</v>
      </c>
      <c r="E6" s="234"/>
      <c r="F6" s="228"/>
      <c r="G6" s="230"/>
      <c r="H6" s="230"/>
    </row>
    <row r="7" spans="1:8" ht="15.75" x14ac:dyDescent="0.25">
      <c r="A7" s="159">
        <v>1</v>
      </c>
      <c r="B7" s="137" t="s">
        <v>164</v>
      </c>
      <c r="C7" s="159">
        <v>200</v>
      </c>
      <c r="D7" s="159"/>
      <c r="E7" s="61" t="s">
        <v>165</v>
      </c>
      <c r="F7" s="138"/>
      <c r="G7" s="139"/>
      <c r="H7" s="139"/>
    </row>
    <row r="8" spans="1:8" ht="15.75" x14ac:dyDescent="0.25">
      <c r="A8" s="159">
        <v>2</v>
      </c>
      <c r="B8" s="137" t="s">
        <v>166</v>
      </c>
      <c r="C8" s="231" t="s">
        <v>174</v>
      </c>
      <c r="D8" s="232"/>
      <c r="E8" s="61" t="s">
        <v>167</v>
      </c>
      <c r="F8" s="138"/>
      <c r="G8" s="139"/>
      <c r="H8" s="139"/>
    </row>
    <row r="9" spans="1:8" ht="15.75" x14ac:dyDescent="0.25">
      <c r="A9" s="159">
        <v>3</v>
      </c>
      <c r="B9" s="137" t="s">
        <v>168</v>
      </c>
      <c r="C9" s="225" t="s">
        <v>169</v>
      </c>
      <c r="D9" s="226"/>
      <c r="E9" s="61" t="s">
        <v>170</v>
      </c>
      <c r="F9" s="138"/>
      <c r="G9" s="139"/>
      <c r="H9" s="139"/>
    </row>
    <row r="10" spans="1:8" s="142" customFormat="1" ht="15.75" x14ac:dyDescent="0.25">
      <c r="A10" s="159">
        <v>4</v>
      </c>
      <c r="B10" s="137" t="s">
        <v>1040</v>
      </c>
      <c r="C10" s="159">
        <v>300</v>
      </c>
      <c r="D10" s="159"/>
      <c r="E10" s="61" t="s">
        <v>171</v>
      </c>
      <c r="F10" s="140"/>
      <c r="G10" s="141"/>
      <c r="H10" s="141"/>
    </row>
    <row r="11" spans="1:8" ht="15.75" x14ac:dyDescent="0.25">
      <c r="A11" s="159">
        <v>5</v>
      </c>
      <c r="B11" s="137" t="s">
        <v>377</v>
      </c>
      <c r="C11" s="225">
        <v>200</v>
      </c>
      <c r="D11" s="226"/>
      <c r="E11" s="61" t="s">
        <v>172</v>
      </c>
      <c r="F11" s="138"/>
      <c r="G11" s="139"/>
      <c r="H11" s="139"/>
    </row>
    <row r="12" spans="1:8" ht="63" x14ac:dyDescent="0.25">
      <c r="A12" s="159">
        <v>6</v>
      </c>
      <c r="B12" s="54" t="s">
        <v>378</v>
      </c>
      <c r="C12" s="159">
        <v>1100</v>
      </c>
      <c r="D12" s="159"/>
      <c r="E12" s="159"/>
      <c r="F12" s="138"/>
      <c r="G12" s="139"/>
      <c r="H12" s="139"/>
    </row>
    <row r="13" spans="1:8" ht="31.5" x14ac:dyDescent="0.25">
      <c r="A13" s="159">
        <v>7</v>
      </c>
      <c r="B13" s="54" t="s">
        <v>173</v>
      </c>
      <c r="C13" s="225" t="s">
        <v>174</v>
      </c>
      <c r="D13" s="226"/>
      <c r="E13" s="159"/>
      <c r="F13" s="138"/>
      <c r="G13" s="139"/>
      <c r="H13" s="139"/>
    </row>
    <row r="14" spans="1:8" ht="31.5" x14ac:dyDescent="0.25">
      <c r="A14" s="159">
        <v>8</v>
      </c>
      <c r="B14" s="54" t="s">
        <v>175</v>
      </c>
      <c r="C14" s="159">
        <v>300</v>
      </c>
      <c r="D14" s="159"/>
      <c r="E14" s="159"/>
      <c r="F14" s="138"/>
      <c r="G14" s="139"/>
      <c r="H14" s="139"/>
    </row>
    <row r="15" spans="1:8" ht="63" x14ac:dyDescent="0.25">
      <c r="A15" s="159">
        <v>9</v>
      </c>
      <c r="B15" s="54" t="s">
        <v>266</v>
      </c>
      <c r="C15" s="54" t="s">
        <v>176</v>
      </c>
      <c r="D15" s="159"/>
      <c r="E15" s="159"/>
      <c r="F15" s="138"/>
      <c r="G15" s="139"/>
      <c r="H15" s="139"/>
    </row>
    <row r="16" spans="1:8" ht="15.75" x14ac:dyDescent="0.25">
      <c r="A16" s="159">
        <v>10</v>
      </c>
      <c r="B16" s="54" t="s">
        <v>177</v>
      </c>
      <c r="C16" s="54">
        <v>50</v>
      </c>
      <c r="D16" s="159"/>
      <c r="E16" s="159"/>
      <c r="F16" s="138"/>
      <c r="G16" s="139"/>
      <c r="H16" s="139"/>
    </row>
    <row r="17" spans="1:8" ht="15.75" x14ac:dyDescent="0.25">
      <c r="A17" s="159">
        <v>11</v>
      </c>
      <c r="B17" s="54" t="s">
        <v>1356</v>
      </c>
      <c r="C17" s="54">
        <v>950</v>
      </c>
      <c r="D17" s="159"/>
      <c r="E17" s="159"/>
      <c r="F17" s="138"/>
      <c r="G17" s="139"/>
      <c r="H17" s="139"/>
    </row>
    <row r="18" spans="1:8" ht="47.25" x14ac:dyDescent="0.25">
      <c r="A18" s="159">
        <v>12</v>
      </c>
      <c r="B18" s="54" t="s">
        <v>1362</v>
      </c>
      <c r="C18" s="54">
        <v>700</v>
      </c>
      <c r="D18" s="159"/>
      <c r="E18" s="159"/>
      <c r="F18" s="138"/>
      <c r="G18" s="139"/>
      <c r="H18" s="139"/>
    </row>
    <row r="19" spans="1:8" ht="15.75" x14ac:dyDescent="0.25">
      <c r="A19" s="159">
        <v>13</v>
      </c>
      <c r="B19" s="54" t="s">
        <v>1357</v>
      </c>
      <c r="C19" s="54" t="s">
        <v>1358</v>
      </c>
      <c r="D19" s="159"/>
      <c r="E19" s="159"/>
      <c r="F19" s="138"/>
      <c r="G19" s="139"/>
      <c r="H19" s="139"/>
    </row>
    <row r="20" spans="1:8" ht="15.75" x14ac:dyDescent="0.25">
      <c r="A20" s="159">
        <v>14</v>
      </c>
      <c r="B20" s="54" t="s">
        <v>1359</v>
      </c>
      <c r="C20" s="54">
        <v>300</v>
      </c>
      <c r="D20" s="159"/>
      <c r="E20" s="159"/>
      <c r="F20" s="138"/>
      <c r="G20" s="139"/>
      <c r="H20" s="139"/>
    </row>
    <row r="21" spans="1:8" ht="47.25" x14ac:dyDescent="0.25">
      <c r="A21" s="159">
        <v>15</v>
      </c>
      <c r="B21" s="54" t="s">
        <v>1360</v>
      </c>
      <c r="C21" s="54" t="s">
        <v>1361</v>
      </c>
      <c r="D21" s="159"/>
      <c r="E21" s="159"/>
      <c r="F21" s="138"/>
      <c r="G21" s="139"/>
      <c r="H21" s="139"/>
    </row>
  </sheetData>
  <mergeCells count="14">
    <mergeCell ref="A1:E1"/>
    <mergeCell ref="A2:E2"/>
    <mergeCell ref="A3:E3"/>
    <mergeCell ref="A5:A6"/>
    <mergeCell ref="B5:B6"/>
    <mergeCell ref="C5:D5"/>
    <mergeCell ref="E5:E6"/>
    <mergeCell ref="C13:D13"/>
    <mergeCell ref="F5:F6"/>
    <mergeCell ref="G5:G6"/>
    <mergeCell ref="H5:H6"/>
    <mergeCell ref="C8:D8"/>
    <mergeCell ref="C9:D9"/>
    <mergeCell ref="C11:D11"/>
  </mergeCells>
  <pageMargins left="0.5" right="0.5" top="0.5" bottom="0.75" header="0.3" footer="0.3"/>
  <pageSetup paperSize="9" scale="53"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M327"/>
  <sheetViews>
    <sheetView tabSelected="1" zoomScaleNormal="100" workbookViewId="0">
      <pane xSplit="2" ySplit="7" topLeftCell="C162" activePane="bottomRight" state="frozen"/>
      <selection pane="topRight" activeCell="C1" sqref="C1"/>
      <selection pane="bottomLeft" activeCell="A8" sqref="A8"/>
      <selection pane="bottomRight" activeCell="F60" sqref="F60"/>
    </sheetView>
  </sheetViews>
  <sheetFormatPr defaultColWidth="10" defaultRowHeight="12.75" x14ac:dyDescent="0.2"/>
  <cols>
    <col min="1" max="1" width="7.28515625" style="98" customWidth="1"/>
    <col min="2" max="2" width="19.140625" style="33" customWidth="1"/>
    <col min="3" max="3" width="7.42578125" style="99" bestFit="1" customWidth="1"/>
    <col min="4" max="4" width="7.85546875" style="99" bestFit="1" customWidth="1"/>
    <col min="5" max="5" width="8.85546875" style="99" bestFit="1" customWidth="1"/>
    <col min="6" max="6" width="25.7109375" style="100" customWidth="1"/>
    <col min="7" max="7" width="19.42578125" style="33" bestFit="1" customWidth="1"/>
    <col min="8" max="8" width="8" style="101" bestFit="1" customWidth="1"/>
    <col min="9" max="9" width="8" style="101" customWidth="1"/>
    <col min="10" max="10" width="9.7109375" style="101" bestFit="1" customWidth="1"/>
    <col min="11" max="11" width="24.28515625" style="100" customWidth="1"/>
    <col min="12" max="12" width="19.42578125" style="179" bestFit="1" customWidth="1"/>
    <col min="13" max="13" width="9.28515625" style="33" bestFit="1" customWidth="1"/>
    <col min="14" max="16384" width="10" style="33"/>
  </cols>
  <sheetData>
    <row r="1" spans="1:13" ht="16.149999999999999" customHeight="1" x14ac:dyDescent="0.2">
      <c r="A1" s="236" t="s">
        <v>923</v>
      </c>
      <c r="B1" s="236"/>
      <c r="C1" s="236"/>
      <c r="D1" s="236"/>
      <c r="E1" s="236"/>
      <c r="F1" s="236"/>
      <c r="G1" s="236"/>
      <c r="H1" s="236"/>
      <c r="I1" s="236"/>
      <c r="J1" s="236"/>
      <c r="K1" s="236"/>
      <c r="L1" s="236"/>
    </row>
    <row r="2" spans="1:13" ht="16.149999999999999" customHeight="1" x14ac:dyDescent="0.2">
      <c r="A2" s="244" t="s">
        <v>394</v>
      </c>
      <c r="B2" s="244"/>
      <c r="C2" s="244"/>
      <c r="D2" s="244"/>
      <c r="E2" s="244"/>
      <c r="F2" s="244"/>
      <c r="G2" s="244"/>
      <c r="H2" s="244"/>
      <c r="I2" s="244"/>
      <c r="J2" s="244"/>
      <c r="K2" s="244"/>
      <c r="L2" s="244"/>
    </row>
    <row r="3" spans="1:13" ht="16.149999999999999" customHeight="1" x14ac:dyDescent="0.2">
      <c r="A3" s="245" t="str">
        <f>+'So tan dan (pl6)'!A3:I3</f>
        <v>(Kèm theo Phương án ứng phó với thiên tai theo cấp độ rủi ro trên địa bàn thành phố năm 2025)</v>
      </c>
      <c r="B3" s="244"/>
      <c r="C3" s="244"/>
      <c r="D3" s="244"/>
      <c r="E3" s="244"/>
      <c r="F3" s="244"/>
      <c r="G3" s="244"/>
      <c r="H3" s="244"/>
      <c r="I3" s="244"/>
      <c r="J3" s="244"/>
      <c r="K3" s="244"/>
      <c r="L3" s="244"/>
    </row>
    <row r="5" spans="1:13" x14ac:dyDescent="0.2">
      <c r="A5" s="241" t="s">
        <v>0</v>
      </c>
      <c r="B5" s="241" t="s">
        <v>395</v>
      </c>
      <c r="C5" s="241" t="s">
        <v>396</v>
      </c>
      <c r="D5" s="241"/>
      <c r="E5" s="241"/>
      <c r="F5" s="241"/>
      <c r="G5" s="241"/>
      <c r="H5" s="241" t="s">
        <v>397</v>
      </c>
      <c r="I5" s="241"/>
      <c r="J5" s="241"/>
      <c r="K5" s="241"/>
      <c r="L5" s="241"/>
      <c r="M5" s="183"/>
    </row>
    <row r="6" spans="1:13" ht="22.5" customHeight="1" x14ac:dyDescent="0.2">
      <c r="A6" s="241"/>
      <c r="B6" s="241"/>
      <c r="C6" s="246" t="s">
        <v>398</v>
      </c>
      <c r="D6" s="246"/>
      <c r="E6" s="246"/>
      <c r="F6" s="239" t="s">
        <v>399</v>
      </c>
      <c r="G6" s="241" t="s">
        <v>400</v>
      </c>
      <c r="H6" s="246" t="s">
        <v>398</v>
      </c>
      <c r="I6" s="246"/>
      <c r="J6" s="246"/>
      <c r="K6" s="239" t="s">
        <v>399</v>
      </c>
      <c r="L6" s="241" t="s">
        <v>400</v>
      </c>
      <c r="M6" s="183"/>
    </row>
    <row r="7" spans="1:13" ht="63.75" x14ac:dyDescent="0.2">
      <c r="A7" s="242"/>
      <c r="B7" s="242"/>
      <c r="C7" s="69" t="s">
        <v>957</v>
      </c>
      <c r="D7" s="69" t="s">
        <v>958</v>
      </c>
      <c r="E7" s="69" t="s">
        <v>401</v>
      </c>
      <c r="F7" s="240"/>
      <c r="G7" s="242"/>
      <c r="H7" s="69" t="s">
        <v>957</v>
      </c>
      <c r="I7" s="69" t="s">
        <v>958</v>
      </c>
      <c r="J7" s="69" t="s">
        <v>401</v>
      </c>
      <c r="K7" s="240"/>
      <c r="L7" s="242"/>
      <c r="M7" s="183"/>
    </row>
    <row r="8" spans="1:13" ht="63.75" x14ac:dyDescent="0.2">
      <c r="A8" s="10">
        <v>1</v>
      </c>
      <c r="B8" s="31" t="s">
        <v>1265</v>
      </c>
      <c r="C8" s="163">
        <v>350</v>
      </c>
      <c r="D8" s="163">
        <v>64</v>
      </c>
      <c r="E8" s="163">
        <f>D8+C8</f>
        <v>414</v>
      </c>
      <c r="F8" s="32" t="s">
        <v>1364</v>
      </c>
      <c r="G8" s="10" t="s">
        <v>1010</v>
      </c>
      <c r="H8" s="163">
        <v>842</v>
      </c>
      <c r="I8" s="163">
        <v>900</v>
      </c>
      <c r="J8" s="163">
        <f>H8+I8</f>
        <v>1742</v>
      </c>
      <c r="K8" s="32" t="s">
        <v>1364</v>
      </c>
      <c r="L8" s="10" t="s">
        <v>1010</v>
      </c>
      <c r="M8" s="183"/>
    </row>
    <row r="9" spans="1:13" ht="63.75" x14ac:dyDescent="0.2">
      <c r="A9" s="10">
        <v>2</v>
      </c>
      <c r="B9" s="31" t="s">
        <v>1266</v>
      </c>
      <c r="C9" s="163">
        <v>233</v>
      </c>
      <c r="D9" s="163">
        <v>783</v>
      </c>
      <c r="E9" s="163">
        <f t="shared" ref="E9:E23" si="0">D9+C9</f>
        <v>1016</v>
      </c>
      <c r="F9" s="32" t="s">
        <v>1364</v>
      </c>
      <c r="G9" s="10" t="s">
        <v>1010</v>
      </c>
      <c r="H9" s="163">
        <v>1492</v>
      </c>
      <c r="I9" s="163">
        <v>594</v>
      </c>
      <c r="J9" s="163">
        <f t="shared" ref="J9:J23" si="1">H9+I9</f>
        <v>2086</v>
      </c>
      <c r="K9" s="32" t="s">
        <v>1364</v>
      </c>
      <c r="L9" s="10" t="s">
        <v>1010</v>
      </c>
      <c r="M9" s="183"/>
    </row>
    <row r="10" spans="1:13" ht="63.75" x14ac:dyDescent="0.2">
      <c r="A10" s="10">
        <v>3</v>
      </c>
      <c r="B10" s="31" t="s">
        <v>1267</v>
      </c>
      <c r="C10" s="163">
        <v>1502</v>
      </c>
      <c r="D10" s="163">
        <v>248</v>
      </c>
      <c r="E10" s="163">
        <f t="shared" si="0"/>
        <v>1750</v>
      </c>
      <c r="F10" s="32" t="s">
        <v>1364</v>
      </c>
      <c r="G10" s="10" t="s">
        <v>1010</v>
      </c>
      <c r="H10" s="163">
        <v>3246</v>
      </c>
      <c r="I10" s="163">
        <v>1721</v>
      </c>
      <c r="J10" s="163">
        <f t="shared" si="1"/>
        <v>4967</v>
      </c>
      <c r="K10" s="32" t="s">
        <v>1364</v>
      </c>
      <c r="L10" s="10" t="s">
        <v>1010</v>
      </c>
      <c r="M10" s="183"/>
    </row>
    <row r="11" spans="1:13" ht="63.75" x14ac:dyDescent="0.2">
      <c r="A11" s="10">
        <v>4</v>
      </c>
      <c r="B11" s="31" t="s">
        <v>1268</v>
      </c>
      <c r="C11" s="163">
        <v>762</v>
      </c>
      <c r="D11" s="163">
        <v>664</v>
      </c>
      <c r="E11" s="163">
        <f t="shared" si="0"/>
        <v>1426</v>
      </c>
      <c r="F11" s="32" t="s">
        <v>1364</v>
      </c>
      <c r="G11" s="10" t="s">
        <v>1010</v>
      </c>
      <c r="H11" s="163">
        <v>1253</v>
      </c>
      <c r="I11" s="163">
        <v>1745</v>
      </c>
      <c r="J11" s="163">
        <f t="shared" si="1"/>
        <v>2998</v>
      </c>
      <c r="K11" s="32" t="s">
        <v>1364</v>
      </c>
      <c r="L11" s="10" t="s">
        <v>1010</v>
      </c>
      <c r="M11" s="183"/>
    </row>
    <row r="12" spans="1:13" ht="63.75" x14ac:dyDescent="0.2">
      <c r="A12" s="10">
        <v>5</v>
      </c>
      <c r="B12" s="31" t="s">
        <v>1269</v>
      </c>
      <c r="C12" s="163">
        <v>437</v>
      </c>
      <c r="D12" s="163">
        <v>0</v>
      </c>
      <c r="E12" s="163">
        <f t="shared" si="0"/>
        <v>437</v>
      </c>
      <c r="F12" s="32" t="s">
        <v>1364</v>
      </c>
      <c r="G12" s="10" t="s">
        <v>1010</v>
      </c>
      <c r="H12" s="163">
        <v>846</v>
      </c>
      <c r="I12" s="163">
        <v>844</v>
      </c>
      <c r="J12" s="163">
        <f t="shared" si="1"/>
        <v>1690</v>
      </c>
      <c r="K12" s="32" t="s">
        <v>1364</v>
      </c>
      <c r="L12" s="10" t="s">
        <v>1010</v>
      </c>
      <c r="M12" s="183"/>
    </row>
    <row r="13" spans="1:13" ht="63.75" x14ac:dyDescent="0.2">
      <c r="A13" s="10">
        <v>6</v>
      </c>
      <c r="B13" s="31" t="s">
        <v>1270</v>
      </c>
      <c r="C13" s="163">
        <v>1191</v>
      </c>
      <c r="D13" s="163">
        <v>100</v>
      </c>
      <c r="E13" s="163">
        <f t="shared" si="0"/>
        <v>1291</v>
      </c>
      <c r="F13" s="32" t="s">
        <v>1364</v>
      </c>
      <c r="G13" s="10" t="s">
        <v>1010</v>
      </c>
      <c r="H13" s="163">
        <v>2279</v>
      </c>
      <c r="I13" s="163">
        <v>809</v>
      </c>
      <c r="J13" s="163">
        <f t="shared" si="1"/>
        <v>3088</v>
      </c>
      <c r="K13" s="32" t="s">
        <v>1364</v>
      </c>
      <c r="L13" s="10" t="s">
        <v>1010</v>
      </c>
      <c r="M13" s="183"/>
    </row>
    <row r="14" spans="1:13" ht="63.75" x14ac:dyDescent="0.2">
      <c r="A14" s="10">
        <v>7</v>
      </c>
      <c r="B14" s="31" t="s">
        <v>1271</v>
      </c>
      <c r="C14" s="163">
        <v>3281</v>
      </c>
      <c r="D14" s="163">
        <v>1126</v>
      </c>
      <c r="E14" s="163">
        <f t="shared" si="0"/>
        <v>4407</v>
      </c>
      <c r="F14" s="32" t="s">
        <v>1364</v>
      </c>
      <c r="G14" s="10" t="s">
        <v>1010</v>
      </c>
      <c r="H14" s="163">
        <v>988</v>
      </c>
      <c r="I14" s="163">
        <v>7408</v>
      </c>
      <c r="J14" s="163">
        <f t="shared" si="1"/>
        <v>8396</v>
      </c>
      <c r="K14" s="32" t="s">
        <v>1364</v>
      </c>
      <c r="L14" s="10" t="s">
        <v>1010</v>
      </c>
      <c r="M14" s="183"/>
    </row>
    <row r="15" spans="1:13" ht="63.75" x14ac:dyDescent="0.2">
      <c r="A15" s="10">
        <v>8</v>
      </c>
      <c r="B15" s="31" t="s">
        <v>1272</v>
      </c>
      <c r="C15" s="163">
        <v>2591</v>
      </c>
      <c r="D15" s="163">
        <v>2794</v>
      </c>
      <c r="E15" s="163">
        <f t="shared" si="0"/>
        <v>5385</v>
      </c>
      <c r="F15" s="32" t="s">
        <v>1364</v>
      </c>
      <c r="G15" s="10" t="s">
        <v>1010</v>
      </c>
      <c r="H15" s="163">
        <v>6179</v>
      </c>
      <c r="I15" s="163">
        <v>3635</v>
      </c>
      <c r="J15" s="163">
        <f t="shared" si="1"/>
        <v>9814</v>
      </c>
      <c r="K15" s="32" t="s">
        <v>1364</v>
      </c>
      <c r="L15" s="10" t="s">
        <v>1010</v>
      </c>
      <c r="M15" s="183"/>
    </row>
    <row r="16" spans="1:13" ht="63.75" x14ac:dyDescent="0.2">
      <c r="A16" s="10">
        <v>9</v>
      </c>
      <c r="B16" s="31" t="s">
        <v>1273</v>
      </c>
      <c r="C16" s="163">
        <v>2304</v>
      </c>
      <c r="D16" s="163">
        <v>1014</v>
      </c>
      <c r="E16" s="163">
        <f t="shared" si="0"/>
        <v>3318</v>
      </c>
      <c r="F16" s="32" t="s">
        <v>1364</v>
      </c>
      <c r="G16" s="10" t="s">
        <v>1010</v>
      </c>
      <c r="H16" s="163">
        <v>4876</v>
      </c>
      <c r="I16" s="163">
        <v>7725</v>
      </c>
      <c r="J16" s="163">
        <f t="shared" si="1"/>
        <v>12601</v>
      </c>
      <c r="K16" s="32" t="s">
        <v>1364</v>
      </c>
      <c r="L16" s="10" t="s">
        <v>1010</v>
      </c>
      <c r="M16" s="183"/>
    </row>
    <row r="17" spans="1:13" ht="63.75" x14ac:dyDescent="0.2">
      <c r="A17" s="10">
        <v>10</v>
      </c>
      <c r="B17" s="31" t="s">
        <v>1274</v>
      </c>
      <c r="C17" s="163">
        <v>1212</v>
      </c>
      <c r="D17" s="163">
        <v>491</v>
      </c>
      <c r="E17" s="163">
        <f t="shared" si="0"/>
        <v>1703</v>
      </c>
      <c r="F17" s="32" t="s">
        <v>1364</v>
      </c>
      <c r="G17" s="10" t="s">
        <v>1010</v>
      </c>
      <c r="H17" s="163">
        <v>4637</v>
      </c>
      <c r="I17" s="163">
        <v>4625</v>
      </c>
      <c r="J17" s="163">
        <f t="shared" si="1"/>
        <v>9262</v>
      </c>
      <c r="K17" s="32" t="s">
        <v>1364</v>
      </c>
      <c r="L17" s="10" t="s">
        <v>1010</v>
      </c>
      <c r="M17" s="183"/>
    </row>
    <row r="18" spans="1:13" ht="63.75" x14ac:dyDescent="0.2">
      <c r="A18" s="10">
        <v>11</v>
      </c>
      <c r="B18" s="31" t="s">
        <v>1275</v>
      </c>
      <c r="C18" s="163">
        <v>996</v>
      </c>
      <c r="D18" s="163">
        <v>795</v>
      </c>
      <c r="E18" s="163">
        <f t="shared" si="0"/>
        <v>1791</v>
      </c>
      <c r="F18" s="32" t="s">
        <v>1364</v>
      </c>
      <c r="G18" s="10" t="s">
        <v>1010</v>
      </c>
      <c r="H18" s="163">
        <v>777</v>
      </c>
      <c r="I18" s="163">
        <v>1405</v>
      </c>
      <c r="J18" s="163">
        <f t="shared" si="1"/>
        <v>2182</v>
      </c>
      <c r="K18" s="32" t="s">
        <v>1364</v>
      </c>
      <c r="L18" s="10" t="s">
        <v>1010</v>
      </c>
      <c r="M18" s="183"/>
    </row>
    <row r="19" spans="1:13" ht="63.75" x14ac:dyDescent="0.2">
      <c r="A19" s="10">
        <v>12</v>
      </c>
      <c r="B19" s="31" t="s">
        <v>1276</v>
      </c>
      <c r="C19" s="163">
        <v>473</v>
      </c>
      <c r="D19" s="163">
        <v>188</v>
      </c>
      <c r="E19" s="163">
        <f t="shared" si="0"/>
        <v>661</v>
      </c>
      <c r="F19" s="32" t="s">
        <v>1364</v>
      </c>
      <c r="G19" s="10" t="s">
        <v>1010</v>
      </c>
      <c r="H19" s="163">
        <v>2147</v>
      </c>
      <c r="I19" s="163">
        <v>539</v>
      </c>
      <c r="J19" s="163">
        <f t="shared" si="1"/>
        <v>2686</v>
      </c>
      <c r="K19" s="32" t="s">
        <v>1364</v>
      </c>
      <c r="L19" s="10" t="s">
        <v>1010</v>
      </c>
      <c r="M19" s="183"/>
    </row>
    <row r="20" spans="1:13" ht="63.75" x14ac:dyDescent="0.2">
      <c r="A20" s="10">
        <v>13</v>
      </c>
      <c r="B20" s="31" t="s">
        <v>1290</v>
      </c>
      <c r="C20" s="163">
        <v>815</v>
      </c>
      <c r="D20" s="34">
        <v>398</v>
      </c>
      <c r="E20" s="163">
        <f t="shared" si="0"/>
        <v>1213</v>
      </c>
      <c r="F20" s="32" t="s">
        <v>1364</v>
      </c>
      <c r="G20" s="10" t="s">
        <v>1010</v>
      </c>
      <c r="H20" s="163">
        <v>2572</v>
      </c>
      <c r="I20" s="163">
        <v>800</v>
      </c>
      <c r="J20" s="163">
        <f t="shared" si="1"/>
        <v>3372</v>
      </c>
      <c r="K20" s="32" t="s">
        <v>1364</v>
      </c>
      <c r="L20" s="10" t="s">
        <v>1010</v>
      </c>
      <c r="M20" s="183"/>
    </row>
    <row r="21" spans="1:13" ht="63.75" x14ac:dyDescent="0.2">
      <c r="A21" s="10">
        <v>14</v>
      </c>
      <c r="B21" s="31" t="s">
        <v>1291</v>
      </c>
      <c r="C21" s="163">
        <v>610</v>
      </c>
      <c r="D21" s="34">
        <v>112</v>
      </c>
      <c r="E21" s="163">
        <f t="shared" si="0"/>
        <v>722</v>
      </c>
      <c r="F21" s="32" t="s">
        <v>1364</v>
      </c>
      <c r="G21" s="10" t="s">
        <v>1010</v>
      </c>
      <c r="H21" s="163">
        <v>1997</v>
      </c>
      <c r="I21" s="163">
        <v>222</v>
      </c>
      <c r="J21" s="163">
        <f t="shared" si="1"/>
        <v>2219</v>
      </c>
      <c r="K21" s="32" t="s">
        <v>1364</v>
      </c>
      <c r="L21" s="10" t="s">
        <v>1010</v>
      </c>
      <c r="M21" s="183"/>
    </row>
    <row r="22" spans="1:13" ht="63.75" x14ac:dyDescent="0.2">
      <c r="A22" s="10">
        <v>15</v>
      </c>
      <c r="B22" s="31" t="s">
        <v>1292</v>
      </c>
      <c r="C22" s="163">
        <v>1627</v>
      </c>
      <c r="D22" s="34">
        <v>260</v>
      </c>
      <c r="E22" s="163">
        <f t="shared" si="0"/>
        <v>1887</v>
      </c>
      <c r="F22" s="32" t="s">
        <v>1364</v>
      </c>
      <c r="G22" s="10" t="s">
        <v>1010</v>
      </c>
      <c r="H22" s="163">
        <v>2941</v>
      </c>
      <c r="I22" s="163">
        <v>1160</v>
      </c>
      <c r="J22" s="163">
        <f t="shared" si="1"/>
        <v>4101</v>
      </c>
      <c r="K22" s="32" t="s">
        <v>1364</v>
      </c>
      <c r="L22" s="10" t="s">
        <v>1010</v>
      </c>
      <c r="M22" s="183"/>
    </row>
    <row r="23" spans="1:13" x14ac:dyDescent="0.2">
      <c r="A23" s="10">
        <v>16</v>
      </c>
      <c r="B23" s="173" t="s">
        <v>1363</v>
      </c>
      <c r="C23" s="163">
        <v>0</v>
      </c>
      <c r="D23" s="163">
        <v>0</v>
      </c>
      <c r="E23" s="163">
        <f t="shared" si="0"/>
        <v>0</v>
      </c>
      <c r="F23" s="32"/>
      <c r="G23" s="10"/>
      <c r="H23" s="163">
        <v>0</v>
      </c>
      <c r="I23" s="163">
        <v>0</v>
      </c>
      <c r="J23" s="163">
        <f t="shared" si="1"/>
        <v>0</v>
      </c>
      <c r="K23" s="32"/>
      <c r="L23" s="10"/>
      <c r="M23" s="183"/>
    </row>
    <row r="24" spans="1:13" s="71" customFormat="1" x14ac:dyDescent="0.2">
      <c r="A24" s="162">
        <v>17</v>
      </c>
      <c r="B24" s="174" t="s">
        <v>1239</v>
      </c>
      <c r="C24" s="164">
        <f>SUM(C25:C27)</f>
        <v>520</v>
      </c>
      <c r="D24" s="164">
        <f t="shared" ref="D24:J24" si="2">SUM(D25:D27)</f>
        <v>0</v>
      </c>
      <c r="E24" s="164">
        <f t="shared" si="2"/>
        <v>520</v>
      </c>
      <c r="F24" s="164">
        <f t="shared" si="2"/>
        <v>0</v>
      </c>
      <c r="G24" s="164">
        <f t="shared" si="2"/>
        <v>0</v>
      </c>
      <c r="H24" s="164">
        <f t="shared" si="2"/>
        <v>1459</v>
      </c>
      <c r="I24" s="164">
        <f t="shared" si="2"/>
        <v>102</v>
      </c>
      <c r="J24" s="164">
        <f t="shared" si="2"/>
        <v>1567</v>
      </c>
      <c r="K24" s="161"/>
      <c r="L24" s="162"/>
      <c r="M24" s="70"/>
    </row>
    <row r="25" spans="1:13" x14ac:dyDescent="0.2">
      <c r="A25" s="10"/>
      <c r="B25" s="173" t="s">
        <v>20</v>
      </c>
      <c r="C25" s="72">
        <v>215</v>
      </c>
      <c r="D25" s="72">
        <v>0</v>
      </c>
      <c r="E25" s="72">
        <v>215</v>
      </c>
      <c r="F25" s="32"/>
      <c r="G25" s="10" t="s">
        <v>1010</v>
      </c>
      <c r="H25" s="72">
        <v>251</v>
      </c>
      <c r="I25" s="72">
        <v>0</v>
      </c>
      <c r="J25" s="72">
        <v>251</v>
      </c>
      <c r="K25" s="161"/>
      <c r="L25" s="10" t="s">
        <v>1010</v>
      </c>
      <c r="M25" s="183"/>
    </row>
    <row r="26" spans="1:13" x14ac:dyDescent="0.2">
      <c r="A26" s="10"/>
      <c r="B26" s="173" t="s">
        <v>205</v>
      </c>
      <c r="C26" s="72">
        <v>111</v>
      </c>
      <c r="D26" s="72">
        <v>0</v>
      </c>
      <c r="E26" s="72">
        <v>111</v>
      </c>
      <c r="F26" s="32"/>
      <c r="G26" s="10" t="s">
        <v>1010</v>
      </c>
      <c r="H26" s="72">
        <v>155</v>
      </c>
      <c r="I26" s="72">
        <v>0</v>
      </c>
      <c r="J26" s="72">
        <v>155</v>
      </c>
      <c r="K26" s="32"/>
      <c r="L26" s="10" t="s">
        <v>1010</v>
      </c>
      <c r="M26" s="183"/>
    </row>
    <row r="27" spans="1:13" ht="63.75" x14ac:dyDescent="0.2">
      <c r="A27" s="10"/>
      <c r="B27" s="173" t="s">
        <v>34</v>
      </c>
      <c r="C27" s="72">
        <v>194</v>
      </c>
      <c r="D27" s="72">
        <v>0</v>
      </c>
      <c r="E27" s="72">
        <v>194</v>
      </c>
      <c r="F27" s="32"/>
      <c r="G27" s="10" t="s">
        <v>1010</v>
      </c>
      <c r="H27" s="72">
        <v>1053</v>
      </c>
      <c r="I27" s="72">
        <v>102</v>
      </c>
      <c r="J27" s="72">
        <v>1161</v>
      </c>
      <c r="K27" s="32" t="s">
        <v>963</v>
      </c>
      <c r="L27" s="10" t="s">
        <v>1010</v>
      </c>
      <c r="M27" s="183"/>
    </row>
    <row r="28" spans="1:13" s="71" customFormat="1" x14ac:dyDescent="0.2">
      <c r="A28" s="162">
        <v>18</v>
      </c>
      <c r="B28" s="174" t="s">
        <v>1240</v>
      </c>
      <c r="C28" s="164">
        <f t="shared" ref="C28:J28" si="3">SUM(C29:C31)</f>
        <v>277</v>
      </c>
      <c r="D28" s="164">
        <f t="shared" si="3"/>
        <v>0</v>
      </c>
      <c r="E28" s="164">
        <f t="shared" si="3"/>
        <v>277</v>
      </c>
      <c r="F28" s="164">
        <f t="shared" si="3"/>
        <v>0</v>
      </c>
      <c r="G28" s="164">
        <f t="shared" si="3"/>
        <v>0</v>
      </c>
      <c r="H28" s="164">
        <f t="shared" si="3"/>
        <v>166</v>
      </c>
      <c r="I28" s="164">
        <f t="shared" si="3"/>
        <v>152</v>
      </c>
      <c r="J28" s="164">
        <f t="shared" si="3"/>
        <v>318</v>
      </c>
      <c r="K28" s="161"/>
      <c r="L28" s="162"/>
      <c r="M28" s="70"/>
    </row>
    <row r="29" spans="1:13" ht="76.5" x14ac:dyDescent="0.2">
      <c r="A29" s="10"/>
      <c r="B29" s="173" t="s">
        <v>21</v>
      </c>
      <c r="C29" s="178">
        <v>87</v>
      </c>
      <c r="D29" s="178">
        <v>0</v>
      </c>
      <c r="E29" s="72">
        <v>87</v>
      </c>
      <c r="F29" s="161"/>
      <c r="G29" s="10" t="s">
        <v>1010</v>
      </c>
      <c r="H29" s="178">
        <v>49</v>
      </c>
      <c r="I29" s="178">
        <v>39</v>
      </c>
      <c r="J29" s="72">
        <v>88</v>
      </c>
      <c r="K29" s="32" t="s">
        <v>959</v>
      </c>
      <c r="L29" s="10" t="s">
        <v>1010</v>
      </c>
      <c r="M29" s="183"/>
    </row>
    <row r="30" spans="1:13" ht="38.25" x14ac:dyDescent="0.2">
      <c r="A30" s="10"/>
      <c r="B30" s="173" t="s">
        <v>26</v>
      </c>
      <c r="C30" s="72">
        <v>113</v>
      </c>
      <c r="D30" s="72">
        <v>0</v>
      </c>
      <c r="E30" s="72">
        <v>113</v>
      </c>
      <c r="F30" s="32"/>
      <c r="G30" s="10" t="s">
        <v>1010</v>
      </c>
      <c r="H30" s="72">
        <v>0</v>
      </c>
      <c r="I30" s="72">
        <v>113</v>
      </c>
      <c r="J30" s="72">
        <v>113</v>
      </c>
      <c r="K30" s="32" t="s">
        <v>1011</v>
      </c>
      <c r="L30" s="10" t="s">
        <v>1010</v>
      </c>
      <c r="M30" s="183"/>
    </row>
    <row r="31" spans="1:13" x14ac:dyDescent="0.2">
      <c r="A31" s="10"/>
      <c r="B31" s="173" t="s">
        <v>27</v>
      </c>
      <c r="C31" s="72">
        <v>77</v>
      </c>
      <c r="D31" s="72">
        <v>0</v>
      </c>
      <c r="E31" s="72">
        <v>77</v>
      </c>
      <c r="F31" s="32"/>
      <c r="G31" s="10" t="s">
        <v>1010</v>
      </c>
      <c r="H31" s="72">
        <v>117</v>
      </c>
      <c r="I31" s="72">
        <v>0</v>
      </c>
      <c r="J31" s="72">
        <v>117</v>
      </c>
      <c r="K31" s="32"/>
      <c r="L31" s="10" t="s">
        <v>1010</v>
      </c>
      <c r="M31" s="183"/>
    </row>
    <row r="32" spans="1:13" s="71" customFormat="1" x14ac:dyDescent="0.2">
      <c r="A32" s="162">
        <v>19</v>
      </c>
      <c r="B32" s="174" t="s">
        <v>1241</v>
      </c>
      <c r="C32" s="164">
        <f t="shared" ref="C32:J32" si="4">SUM(C33:C35)</f>
        <v>399</v>
      </c>
      <c r="D32" s="164">
        <f t="shared" si="4"/>
        <v>9083</v>
      </c>
      <c r="E32" s="164">
        <f t="shared" si="4"/>
        <v>445</v>
      </c>
      <c r="F32" s="164">
        <f t="shared" si="4"/>
        <v>0</v>
      </c>
      <c r="G32" s="164">
        <f t="shared" si="4"/>
        <v>0</v>
      </c>
      <c r="H32" s="164">
        <f t="shared" si="4"/>
        <v>288</v>
      </c>
      <c r="I32" s="164">
        <f t="shared" si="4"/>
        <v>627</v>
      </c>
      <c r="J32" s="164">
        <f t="shared" si="4"/>
        <v>915</v>
      </c>
      <c r="K32" s="161"/>
      <c r="L32" s="162"/>
      <c r="M32" s="70"/>
    </row>
    <row r="33" spans="1:13" x14ac:dyDescent="0.2">
      <c r="A33" s="10"/>
      <c r="B33" s="173" t="s">
        <v>22</v>
      </c>
      <c r="C33" s="72">
        <v>113</v>
      </c>
      <c r="D33" s="72">
        <v>20</v>
      </c>
      <c r="E33" s="72">
        <v>133</v>
      </c>
      <c r="F33" s="32" t="s">
        <v>953</v>
      </c>
      <c r="G33" s="10" t="s">
        <v>1010</v>
      </c>
      <c r="H33" s="72">
        <v>139</v>
      </c>
      <c r="I33" s="72">
        <v>20</v>
      </c>
      <c r="J33" s="72">
        <v>159</v>
      </c>
      <c r="K33" s="32" t="s">
        <v>953</v>
      </c>
      <c r="L33" s="10" t="s">
        <v>1010</v>
      </c>
      <c r="M33" s="183"/>
    </row>
    <row r="34" spans="1:13" x14ac:dyDescent="0.2">
      <c r="A34" s="10"/>
      <c r="B34" s="173" t="s">
        <v>23</v>
      </c>
      <c r="C34" s="73">
        <v>149</v>
      </c>
      <c r="D34" s="73">
        <f>SUM(D3:D25)</f>
        <v>9037</v>
      </c>
      <c r="E34" s="72">
        <v>149</v>
      </c>
      <c r="F34" s="161"/>
      <c r="G34" s="10" t="s">
        <v>1010</v>
      </c>
      <c r="H34" s="73">
        <v>149</v>
      </c>
      <c r="I34" s="73">
        <v>0</v>
      </c>
      <c r="J34" s="72">
        <v>149</v>
      </c>
      <c r="K34" s="32"/>
      <c r="L34" s="10" t="s">
        <v>1010</v>
      </c>
      <c r="M34" s="183"/>
    </row>
    <row r="35" spans="1:13" ht="51" x14ac:dyDescent="0.2">
      <c r="A35" s="10"/>
      <c r="B35" s="173" t="s">
        <v>24</v>
      </c>
      <c r="C35" s="178">
        <v>137</v>
      </c>
      <c r="D35" s="178">
        <v>26</v>
      </c>
      <c r="E35" s="72">
        <v>163</v>
      </c>
      <c r="F35" s="32" t="s">
        <v>954</v>
      </c>
      <c r="G35" s="10" t="s">
        <v>1010</v>
      </c>
      <c r="H35" s="178">
        <v>0</v>
      </c>
      <c r="I35" s="178">
        <v>607</v>
      </c>
      <c r="J35" s="72">
        <v>607</v>
      </c>
      <c r="K35" s="32" t="s">
        <v>960</v>
      </c>
      <c r="L35" s="10" t="s">
        <v>1010</v>
      </c>
      <c r="M35" s="183"/>
    </row>
    <row r="36" spans="1:13" s="71" customFormat="1" x14ac:dyDescent="0.2">
      <c r="A36" s="162">
        <v>20</v>
      </c>
      <c r="B36" s="174" t="s">
        <v>1242</v>
      </c>
      <c r="C36" s="164">
        <f t="shared" ref="C36:J36" si="5">SUM(C37:C39)</f>
        <v>1039</v>
      </c>
      <c r="D36" s="164">
        <f t="shared" si="5"/>
        <v>0</v>
      </c>
      <c r="E36" s="164">
        <f t="shared" si="5"/>
        <v>1039</v>
      </c>
      <c r="F36" s="164">
        <f t="shared" si="5"/>
        <v>0</v>
      </c>
      <c r="G36" s="164">
        <f t="shared" si="5"/>
        <v>0</v>
      </c>
      <c r="H36" s="164">
        <f t="shared" si="5"/>
        <v>1469</v>
      </c>
      <c r="I36" s="164">
        <f t="shared" si="5"/>
        <v>448</v>
      </c>
      <c r="J36" s="164">
        <f t="shared" si="5"/>
        <v>1917</v>
      </c>
      <c r="K36" s="161"/>
      <c r="L36" s="162"/>
      <c r="M36" s="70"/>
    </row>
    <row r="37" spans="1:13" ht="76.5" x14ac:dyDescent="0.2">
      <c r="A37" s="10"/>
      <c r="B37" s="173" t="s">
        <v>25</v>
      </c>
      <c r="C37" s="178">
        <v>112</v>
      </c>
      <c r="D37" s="178">
        <v>0</v>
      </c>
      <c r="E37" s="72">
        <v>112</v>
      </c>
      <c r="F37" s="161"/>
      <c r="G37" s="10" t="s">
        <v>1010</v>
      </c>
      <c r="H37" s="178">
        <v>0</v>
      </c>
      <c r="I37" s="178">
        <v>173</v>
      </c>
      <c r="J37" s="72">
        <v>173</v>
      </c>
      <c r="K37" s="32" t="s">
        <v>961</v>
      </c>
      <c r="L37" s="10" t="s">
        <v>1010</v>
      </c>
      <c r="M37" s="183"/>
    </row>
    <row r="38" spans="1:13" x14ac:dyDescent="0.2">
      <c r="A38" s="10"/>
      <c r="B38" s="173" t="s">
        <v>206</v>
      </c>
      <c r="C38" s="72">
        <v>600</v>
      </c>
      <c r="D38" s="72">
        <v>0</v>
      </c>
      <c r="E38" s="72">
        <v>600</v>
      </c>
      <c r="F38" s="32"/>
      <c r="G38" s="10" t="s">
        <v>1010</v>
      </c>
      <c r="H38" s="72">
        <v>1077</v>
      </c>
      <c r="I38" s="72">
        <v>0</v>
      </c>
      <c r="J38" s="72">
        <v>1077</v>
      </c>
      <c r="K38" s="161"/>
      <c r="L38" s="10" t="s">
        <v>1010</v>
      </c>
      <c r="M38" s="183"/>
    </row>
    <row r="39" spans="1:13" ht="38.25" x14ac:dyDescent="0.2">
      <c r="A39" s="10"/>
      <c r="B39" s="173" t="s">
        <v>28</v>
      </c>
      <c r="C39" s="178">
        <v>327</v>
      </c>
      <c r="D39" s="178">
        <v>0</v>
      </c>
      <c r="E39" s="72">
        <v>327</v>
      </c>
      <c r="F39" s="32"/>
      <c r="G39" s="10" t="s">
        <v>1010</v>
      </c>
      <c r="H39" s="178">
        <v>392</v>
      </c>
      <c r="I39" s="178">
        <v>275</v>
      </c>
      <c r="J39" s="72">
        <v>667</v>
      </c>
      <c r="K39" s="32" t="s">
        <v>962</v>
      </c>
      <c r="L39" s="10" t="s">
        <v>1010</v>
      </c>
      <c r="M39" s="183"/>
    </row>
    <row r="40" spans="1:13" s="71" customFormat="1" ht="25.5" x14ac:dyDescent="0.2">
      <c r="A40" s="162">
        <v>21</v>
      </c>
      <c r="B40" s="174" t="s">
        <v>1243</v>
      </c>
      <c r="C40" s="164">
        <f>SUM(C41:C45)</f>
        <v>1971</v>
      </c>
      <c r="D40" s="164">
        <f t="shared" ref="D40:J40" si="6">SUM(D41:D45)</f>
        <v>786</v>
      </c>
      <c r="E40" s="164">
        <f t="shared" si="6"/>
        <v>2837</v>
      </c>
      <c r="F40" s="164">
        <f t="shared" si="6"/>
        <v>0</v>
      </c>
      <c r="G40" s="164">
        <f t="shared" si="6"/>
        <v>0</v>
      </c>
      <c r="H40" s="164">
        <f t="shared" si="6"/>
        <v>5576</v>
      </c>
      <c r="I40" s="164">
        <f t="shared" si="6"/>
        <v>2410</v>
      </c>
      <c r="J40" s="164">
        <f t="shared" si="6"/>
        <v>8126</v>
      </c>
      <c r="K40" s="161"/>
      <c r="L40" s="162"/>
      <c r="M40" s="70"/>
    </row>
    <row r="41" spans="1:13" ht="89.25" x14ac:dyDescent="0.2">
      <c r="A41" s="10"/>
      <c r="B41" s="173" t="s">
        <v>29</v>
      </c>
      <c r="C41" s="72">
        <v>620</v>
      </c>
      <c r="D41" s="72">
        <v>0</v>
      </c>
      <c r="E41" s="72">
        <v>620</v>
      </c>
      <c r="F41" s="32"/>
      <c r="G41" s="10" t="s">
        <v>1010</v>
      </c>
      <c r="H41" s="72">
        <v>780</v>
      </c>
      <c r="I41" s="72">
        <v>900</v>
      </c>
      <c r="J41" s="72">
        <v>1680</v>
      </c>
      <c r="K41" s="32" t="s">
        <v>1012</v>
      </c>
      <c r="L41" s="10" t="s">
        <v>1010</v>
      </c>
      <c r="M41" s="183"/>
    </row>
    <row r="42" spans="1:13" x14ac:dyDescent="0.2">
      <c r="A42" s="10"/>
      <c r="B42" s="173" t="s">
        <v>30</v>
      </c>
      <c r="C42" s="72">
        <v>449</v>
      </c>
      <c r="D42" s="72">
        <v>0</v>
      </c>
      <c r="E42" s="72">
        <v>449</v>
      </c>
      <c r="F42" s="32"/>
      <c r="G42" s="10" t="s">
        <v>1010</v>
      </c>
      <c r="H42" s="72">
        <v>2992</v>
      </c>
      <c r="I42" s="72">
        <v>0</v>
      </c>
      <c r="J42" s="72">
        <v>2992</v>
      </c>
      <c r="K42" s="32"/>
      <c r="L42" s="10" t="s">
        <v>1010</v>
      </c>
      <c r="M42" s="183"/>
    </row>
    <row r="43" spans="1:13" ht="38.25" x14ac:dyDescent="0.2">
      <c r="A43" s="10"/>
      <c r="B43" s="173" t="s">
        <v>31</v>
      </c>
      <c r="C43" s="72">
        <v>450</v>
      </c>
      <c r="D43" s="72">
        <v>180</v>
      </c>
      <c r="E43" s="72">
        <v>710</v>
      </c>
      <c r="F43" s="32" t="s">
        <v>1013</v>
      </c>
      <c r="G43" s="10" t="s">
        <v>1010</v>
      </c>
      <c r="H43" s="72">
        <v>650</v>
      </c>
      <c r="I43" s="72">
        <v>400</v>
      </c>
      <c r="J43" s="72">
        <v>1190</v>
      </c>
      <c r="K43" s="173" t="s">
        <v>1014</v>
      </c>
      <c r="L43" s="10" t="s">
        <v>1010</v>
      </c>
      <c r="M43" s="183"/>
    </row>
    <row r="44" spans="1:13" x14ac:dyDescent="0.2">
      <c r="A44" s="10"/>
      <c r="B44" s="173" t="s">
        <v>32</v>
      </c>
      <c r="C44" s="72">
        <v>67</v>
      </c>
      <c r="D44" s="72">
        <v>0</v>
      </c>
      <c r="E44" s="72">
        <v>67</v>
      </c>
      <c r="F44" s="32"/>
      <c r="G44" s="10" t="s">
        <v>1010</v>
      </c>
      <c r="H44" s="72">
        <v>73</v>
      </c>
      <c r="I44" s="72">
        <v>24</v>
      </c>
      <c r="J44" s="72">
        <v>97</v>
      </c>
      <c r="K44" s="32" t="s">
        <v>1015</v>
      </c>
      <c r="L44" s="10" t="s">
        <v>1010</v>
      </c>
      <c r="M44" s="183"/>
    </row>
    <row r="45" spans="1:13" ht="51" x14ac:dyDescent="0.2">
      <c r="A45" s="10"/>
      <c r="B45" s="173" t="s">
        <v>33</v>
      </c>
      <c r="C45" s="72">
        <v>385</v>
      </c>
      <c r="D45" s="72">
        <v>606</v>
      </c>
      <c r="E45" s="72">
        <v>991</v>
      </c>
      <c r="F45" s="32" t="s">
        <v>955</v>
      </c>
      <c r="G45" s="10" t="s">
        <v>1010</v>
      </c>
      <c r="H45" s="72">
        <v>1081</v>
      </c>
      <c r="I45" s="72">
        <v>1086</v>
      </c>
      <c r="J45" s="72">
        <v>2167</v>
      </c>
      <c r="K45" s="173" t="s">
        <v>955</v>
      </c>
      <c r="L45" s="10" t="s">
        <v>1010</v>
      </c>
      <c r="M45" s="183"/>
    </row>
    <row r="46" spans="1:13" s="71" customFormat="1" ht="38.25" x14ac:dyDescent="0.2">
      <c r="A46" s="162">
        <v>22</v>
      </c>
      <c r="B46" s="174" t="s">
        <v>1244</v>
      </c>
      <c r="C46" s="164">
        <v>147</v>
      </c>
      <c r="D46" s="164">
        <v>156</v>
      </c>
      <c r="E46" s="164">
        <v>160</v>
      </c>
      <c r="F46" s="32" t="s">
        <v>956</v>
      </c>
      <c r="G46" s="10" t="s">
        <v>1010</v>
      </c>
      <c r="H46" s="164">
        <v>709</v>
      </c>
      <c r="I46" s="164">
        <v>655</v>
      </c>
      <c r="J46" s="164">
        <v>1364</v>
      </c>
      <c r="K46" s="32" t="s">
        <v>1537</v>
      </c>
      <c r="L46" s="10" t="s">
        <v>1010</v>
      </c>
      <c r="M46" s="70"/>
    </row>
    <row r="47" spans="1:13" s="71" customFormat="1" x14ac:dyDescent="0.2">
      <c r="A47" s="162">
        <v>23</v>
      </c>
      <c r="B47" s="174" t="s">
        <v>1245</v>
      </c>
      <c r="C47" s="164">
        <f>SUM(C48:C50)</f>
        <v>0</v>
      </c>
      <c r="D47" s="164">
        <f t="shared" ref="D47:J47" si="7">SUM(D48:D50)</f>
        <v>1988</v>
      </c>
      <c r="E47" s="164">
        <f t="shared" si="7"/>
        <v>1988</v>
      </c>
      <c r="F47" s="164">
        <f t="shared" si="7"/>
        <v>0</v>
      </c>
      <c r="G47" s="164">
        <f t="shared" si="7"/>
        <v>0</v>
      </c>
      <c r="H47" s="164">
        <f t="shared" si="7"/>
        <v>0</v>
      </c>
      <c r="I47" s="164">
        <f t="shared" si="7"/>
        <v>4007</v>
      </c>
      <c r="J47" s="164">
        <f t="shared" si="7"/>
        <v>4007</v>
      </c>
      <c r="K47" s="161"/>
      <c r="L47" s="162"/>
      <c r="M47" s="70"/>
    </row>
    <row r="48" spans="1:13" ht="25.5" x14ac:dyDescent="0.2">
      <c r="A48" s="10"/>
      <c r="B48" s="173" t="s">
        <v>404</v>
      </c>
      <c r="C48" s="163"/>
      <c r="D48" s="163">
        <v>737</v>
      </c>
      <c r="E48" s="163">
        <f t="shared" ref="E48:E77" si="8">D48+C48</f>
        <v>737</v>
      </c>
      <c r="F48" s="32" t="s">
        <v>405</v>
      </c>
      <c r="G48" s="173" t="s">
        <v>403</v>
      </c>
      <c r="H48" s="163"/>
      <c r="I48" s="163">
        <v>1323</v>
      </c>
      <c r="J48" s="163">
        <f t="shared" ref="J48:J77" si="9">H48+I48</f>
        <v>1323</v>
      </c>
      <c r="K48" s="32" t="s">
        <v>1248</v>
      </c>
      <c r="L48" s="10" t="s">
        <v>403</v>
      </c>
      <c r="M48" s="183"/>
    </row>
    <row r="49" spans="1:13" ht="38.25" x14ac:dyDescent="0.2">
      <c r="A49" s="10"/>
      <c r="B49" s="173" t="s">
        <v>419</v>
      </c>
      <c r="C49" s="74"/>
      <c r="D49" s="163">
        <v>781</v>
      </c>
      <c r="E49" s="163">
        <f>D49+C49</f>
        <v>781</v>
      </c>
      <c r="F49" s="32" t="s">
        <v>420</v>
      </c>
      <c r="G49" s="173" t="s">
        <v>408</v>
      </c>
      <c r="H49" s="37"/>
      <c r="I49" s="163">
        <v>1540</v>
      </c>
      <c r="J49" s="163">
        <f>H49+I49</f>
        <v>1540</v>
      </c>
      <c r="K49" s="32" t="s">
        <v>420</v>
      </c>
      <c r="L49" s="10" t="s">
        <v>408</v>
      </c>
      <c r="M49" s="183"/>
    </row>
    <row r="50" spans="1:13" ht="25.5" x14ac:dyDescent="0.2">
      <c r="A50" s="10"/>
      <c r="B50" s="173" t="s">
        <v>412</v>
      </c>
      <c r="C50" s="74"/>
      <c r="D50" s="163">
        <v>470</v>
      </c>
      <c r="E50" s="163">
        <f>D50+C50</f>
        <v>470</v>
      </c>
      <c r="F50" s="32" t="s">
        <v>413</v>
      </c>
      <c r="G50" s="173" t="s">
        <v>408</v>
      </c>
      <c r="H50" s="37"/>
      <c r="I50" s="163">
        <v>1144</v>
      </c>
      <c r="J50" s="163">
        <f>H50+I50</f>
        <v>1144</v>
      </c>
      <c r="K50" s="32" t="s">
        <v>413</v>
      </c>
      <c r="L50" s="10" t="s">
        <v>408</v>
      </c>
      <c r="M50" s="183"/>
    </row>
    <row r="51" spans="1:13" s="71" customFormat="1" x14ac:dyDescent="0.2">
      <c r="A51" s="162">
        <v>24</v>
      </c>
      <c r="B51" s="174" t="s">
        <v>1193</v>
      </c>
      <c r="C51" s="164">
        <f>SUM(C52:C54)</f>
        <v>0</v>
      </c>
      <c r="D51" s="164">
        <f t="shared" ref="D51:J51" si="10">SUM(D52:D54)</f>
        <v>6062</v>
      </c>
      <c r="E51" s="164">
        <f t="shared" si="10"/>
        <v>6062</v>
      </c>
      <c r="F51" s="164">
        <f t="shared" si="10"/>
        <v>0</v>
      </c>
      <c r="G51" s="164">
        <f t="shared" si="10"/>
        <v>0</v>
      </c>
      <c r="H51" s="164">
        <f t="shared" si="10"/>
        <v>0</v>
      </c>
      <c r="I51" s="164">
        <f t="shared" si="10"/>
        <v>7969</v>
      </c>
      <c r="J51" s="164">
        <f t="shared" si="10"/>
        <v>7969</v>
      </c>
      <c r="K51" s="161"/>
      <c r="L51" s="162"/>
      <c r="M51" s="70"/>
    </row>
    <row r="52" spans="1:13" ht="38.25" x14ac:dyDescent="0.2">
      <c r="A52" s="10"/>
      <c r="B52" s="173" t="s">
        <v>406</v>
      </c>
      <c r="C52" s="163"/>
      <c r="D52" s="163">
        <v>2540</v>
      </c>
      <c r="E52" s="163">
        <f t="shared" si="8"/>
        <v>2540</v>
      </c>
      <c r="F52" s="32" t="s">
        <v>407</v>
      </c>
      <c r="G52" s="173" t="s">
        <v>408</v>
      </c>
      <c r="H52" s="163"/>
      <c r="I52" s="163">
        <v>3025</v>
      </c>
      <c r="J52" s="163">
        <f t="shared" si="9"/>
        <v>3025</v>
      </c>
      <c r="K52" s="32" t="s">
        <v>407</v>
      </c>
      <c r="L52" s="10" t="s">
        <v>408</v>
      </c>
      <c r="M52" s="183"/>
    </row>
    <row r="53" spans="1:13" ht="38.25" x14ac:dyDescent="0.2">
      <c r="A53" s="10"/>
      <c r="B53" s="173" t="s">
        <v>417</v>
      </c>
      <c r="C53" s="74"/>
      <c r="D53" s="163">
        <v>2718</v>
      </c>
      <c r="E53" s="163">
        <f t="shared" si="8"/>
        <v>2718</v>
      </c>
      <c r="F53" s="32" t="s">
        <v>418</v>
      </c>
      <c r="G53" s="173" t="s">
        <v>411</v>
      </c>
      <c r="H53" s="37"/>
      <c r="I53" s="163">
        <v>3146</v>
      </c>
      <c r="J53" s="163">
        <f t="shared" si="9"/>
        <v>3146</v>
      </c>
      <c r="K53" s="32" t="s">
        <v>407</v>
      </c>
      <c r="L53" s="10" t="s">
        <v>411</v>
      </c>
      <c r="M53" s="183"/>
    </row>
    <row r="54" spans="1:13" ht="25.5" x14ac:dyDescent="0.2">
      <c r="A54" s="10"/>
      <c r="B54" s="173" t="s">
        <v>421</v>
      </c>
      <c r="C54" s="74"/>
      <c r="D54" s="163">
        <v>804</v>
      </c>
      <c r="E54" s="163">
        <f t="shared" si="8"/>
        <v>804</v>
      </c>
      <c r="F54" s="32" t="s">
        <v>422</v>
      </c>
      <c r="G54" s="173" t="s">
        <v>408</v>
      </c>
      <c r="H54" s="37"/>
      <c r="I54" s="163">
        <v>1798</v>
      </c>
      <c r="J54" s="163">
        <f t="shared" si="9"/>
        <v>1798</v>
      </c>
      <c r="K54" s="32" t="s">
        <v>422</v>
      </c>
      <c r="L54" s="10" t="s">
        <v>408</v>
      </c>
      <c r="M54" s="183"/>
    </row>
    <row r="55" spans="1:13" s="71" customFormat="1" x14ac:dyDescent="0.2">
      <c r="A55" s="162">
        <v>25</v>
      </c>
      <c r="B55" s="174" t="s">
        <v>1246</v>
      </c>
      <c r="C55" s="164">
        <f>SUM(C56:C56)</f>
        <v>0</v>
      </c>
      <c r="D55" s="164">
        <f t="shared" ref="D55:J55" si="11">SUM(D56:D56)</f>
        <v>324</v>
      </c>
      <c r="E55" s="164">
        <f t="shared" si="11"/>
        <v>324</v>
      </c>
      <c r="F55" s="164">
        <f t="shared" si="11"/>
        <v>0</v>
      </c>
      <c r="G55" s="164">
        <f t="shared" si="11"/>
        <v>0</v>
      </c>
      <c r="H55" s="164">
        <f t="shared" si="11"/>
        <v>0</v>
      </c>
      <c r="I55" s="164">
        <f t="shared" si="11"/>
        <v>681</v>
      </c>
      <c r="J55" s="164">
        <f t="shared" si="11"/>
        <v>681</v>
      </c>
      <c r="K55" s="161"/>
      <c r="L55" s="162"/>
      <c r="M55" s="70"/>
    </row>
    <row r="56" spans="1:13" ht="38.25" x14ac:dyDescent="0.2">
      <c r="A56" s="10"/>
      <c r="B56" s="173" t="s">
        <v>409</v>
      </c>
      <c r="C56" s="163"/>
      <c r="D56" s="163">
        <v>324</v>
      </c>
      <c r="E56" s="163">
        <f>D56+C56</f>
        <v>324</v>
      </c>
      <c r="F56" s="32" t="s">
        <v>410</v>
      </c>
      <c r="G56" s="173" t="s">
        <v>411</v>
      </c>
      <c r="H56" s="163"/>
      <c r="I56" s="163">
        <v>681</v>
      </c>
      <c r="J56" s="163">
        <f>H56+I56</f>
        <v>681</v>
      </c>
      <c r="K56" s="32" t="s">
        <v>410</v>
      </c>
      <c r="L56" s="10" t="s">
        <v>411</v>
      </c>
      <c r="M56" s="183"/>
    </row>
    <row r="57" spans="1:13" s="71" customFormat="1" x14ac:dyDescent="0.2">
      <c r="A57" s="162">
        <v>26</v>
      </c>
      <c r="B57" s="174" t="s">
        <v>1247</v>
      </c>
      <c r="C57" s="164">
        <f>SUM(C58:C59)</f>
        <v>0</v>
      </c>
      <c r="D57" s="164">
        <f t="shared" ref="D57:J57" si="12">SUM(D58:D59)</f>
        <v>2431</v>
      </c>
      <c r="E57" s="164">
        <f t="shared" si="12"/>
        <v>2431</v>
      </c>
      <c r="F57" s="164">
        <f t="shared" si="12"/>
        <v>0</v>
      </c>
      <c r="G57" s="164">
        <f t="shared" si="12"/>
        <v>0</v>
      </c>
      <c r="H57" s="164">
        <f t="shared" si="12"/>
        <v>0</v>
      </c>
      <c r="I57" s="164">
        <f t="shared" si="12"/>
        <v>3851</v>
      </c>
      <c r="J57" s="164">
        <f t="shared" si="12"/>
        <v>3851</v>
      </c>
      <c r="K57" s="161"/>
      <c r="L57" s="162"/>
      <c r="M57" s="70"/>
    </row>
    <row r="58" spans="1:13" ht="25.5" x14ac:dyDescent="0.2">
      <c r="A58" s="10"/>
      <c r="B58" s="173" t="s">
        <v>414</v>
      </c>
      <c r="C58" s="74"/>
      <c r="D58" s="163">
        <v>1180</v>
      </c>
      <c r="E58" s="163">
        <f>D58+C58</f>
        <v>1180</v>
      </c>
      <c r="F58" s="32" t="s">
        <v>415</v>
      </c>
      <c r="G58" s="173" t="s">
        <v>416</v>
      </c>
      <c r="H58" s="37"/>
      <c r="I58" s="163">
        <v>2211</v>
      </c>
      <c r="J58" s="163">
        <f>H58+I58</f>
        <v>2211</v>
      </c>
      <c r="K58" s="32" t="s">
        <v>415</v>
      </c>
      <c r="L58" s="10" t="s">
        <v>416</v>
      </c>
      <c r="M58" s="183"/>
    </row>
    <row r="59" spans="1:13" ht="38.25" x14ac:dyDescent="0.2">
      <c r="A59" s="10"/>
      <c r="B59" s="173" t="s">
        <v>423</v>
      </c>
      <c r="C59" s="74"/>
      <c r="D59" s="163">
        <v>1251</v>
      </c>
      <c r="E59" s="163">
        <f t="shared" si="8"/>
        <v>1251</v>
      </c>
      <c r="F59" s="32" t="s">
        <v>424</v>
      </c>
      <c r="G59" s="173" t="s">
        <v>416</v>
      </c>
      <c r="H59" s="37"/>
      <c r="I59" s="163">
        <v>1640</v>
      </c>
      <c r="J59" s="163">
        <f t="shared" si="9"/>
        <v>1640</v>
      </c>
      <c r="K59" s="32" t="s">
        <v>407</v>
      </c>
      <c r="L59" s="10" t="s">
        <v>408</v>
      </c>
      <c r="M59" s="183"/>
    </row>
    <row r="60" spans="1:13" s="71" customFormat="1" x14ac:dyDescent="0.2">
      <c r="A60" s="75">
        <v>27</v>
      </c>
      <c r="B60" s="174" t="s">
        <v>1249</v>
      </c>
      <c r="C60" s="164">
        <f>SUM(C61:C63)</f>
        <v>242</v>
      </c>
      <c r="D60" s="164">
        <f t="shared" ref="D60:J60" si="13">SUM(D61:D63)</f>
        <v>0</v>
      </c>
      <c r="E60" s="164">
        <f t="shared" si="13"/>
        <v>242</v>
      </c>
      <c r="F60" s="164">
        <f t="shared" si="13"/>
        <v>0</v>
      </c>
      <c r="G60" s="164">
        <f t="shared" si="13"/>
        <v>0</v>
      </c>
      <c r="H60" s="164">
        <f t="shared" si="13"/>
        <v>242</v>
      </c>
      <c r="I60" s="164">
        <f t="shared" si="13"/>
        <v>0</v>
      </c>
      <c r="J60" s="164">
        <f t="shared" si="13"/>
        <v>242</v>
      </c>
      <c r="K60" s="161"/>
      <c r="L60" s="162"/>
      <c r="M60" s="70"/>
    </row>
    <row r="61" spans="1:13" x14ac:dyDescent="0.2">
      <c r="A61" s="76"/>
      <c r="B61" s="173" t="s">
        <v>435</v>
      </c>
      <c r="C61" s="37">
        <v>50</v>
      </c>
      <c r="D61" s="163"/>
      <c r="E61" s="163">
        <f>D61+C61</f>
        <v>50</v>
      </c>
      <c r="F61" s="32" t="s">
        <v>292</v>
      </c>
      <c r="G61" s="173" t="s">
        <v>402</v>
      </c>
      <c r="H61" s="37">
        <v>50</v>
      </c>
      <c r="I61" s="163"/>
      <c r="J61" s="163">
        <f>H61+I61</f>
        <v>50</v>
      </c>
      <c r="K61" s="32" t="s">
        <v>292</v>
      </c>
      <c r="L61" s="10" t="s">
        <v>402</v>
      </c>
      <c r="M61" s="183"/>
    </row>
    <row r="62" spans="1:13" x14ac:dyDescent="0.2">
      <c r="A62" s="76"/>
      <c r="B62" s="173" t="s">
        <v>436</v>
      </c>
      <c r="C62" s="37">
        <v>55</v>
      </c>
      <c r="D62" s="163"/>
      <c r="E62" s="163">
        <f>D62+C62</f>
        <v>55</v>
      </c>
      <c r="F62" s="32" t="s">
        <v>292</v>
      </c>
      <c r="G62" s="173" t="s">
        <v>402</v>
      </c>
      <c r="H62" s="37">
        <v>55</v>
      </c>
      <c r="I62" s="163"/>
      <c r="J62" s="163">
        <f>H62+I62</f>
        <v>55</v>
      </c>
      <c r="K62" s="32" t="s">
        <v>292</v>
      </c>
      <c r="L62" s="10" t="s">
        <v>402</v>
      </c>
      <c r="M62" s="183"/>
    </row>
    <row r="63" spans="1:13" x14ac:dyDescent="0.2">
      <c r="A63" s="76"/>
      <c r="B63" s="173" t="s">
        <v>438</v>
      </c>
      <c r="C63" s="37">
        <v>137</v>
      </c>
      <c r="D63" s="163"/>
      <c r="E63" s="163">
        <f>D63+C63</f>
        <v>137</v>
      </c>
      <c r="F63" s="32" t="s">
        <v>292</v>
      </c>
      <c r="G63" s="173" t="s">
        <v>402</v>
      </c>
      <c r="H63" s="37">
        <v>137</v>
      </c>
      <c r="I63" s="163"/>
      <c r="J63" s="163">
        <f>H63+I63</f>
        <v>137</v>
      </c>
      <c r="K63" s="32" t="s">
        <v>292</v>
      </c>
      <c r="L63" s="10" t="s">
        <v>402</v>
      </c>
      <c r="M63" s="183"/>
    </row>
    <row r="64" spans="1:13" s="71" customFormat="1" ht="19.149999999999999" customHeight="1" x14ac:dyDescent="0.2">
      <c r="A64" s="75">
        <v>28</v>
      </c>
      <c r="B64" s="174" t="s">
        <v>1250</v>
      </c>
      <c r="C64" s="164">
        <f>SUM(C65:C67)</f>
        <v>261</v>
      </c>
      <c r="D64" s="164">
        <f t="shared" ref="D64:J64" si="14">SUM(D65:D67)</f>
        <v>269</v>
      </c>
      <c r="E64" s="164">
        <f t="shared" si="14"/>
        <v>530</v>
      </c>
      <c r="F64" s="164">
        <f t="shared" si="14"/>
        <v>0</v>
      </c>
      <c r="G64" s="164">
        <f t="shared" si="14"/>
        <v>0</v>
      </c>
      <c r="H64" s="164">
        <f t="shared" si="14"/>
        <v>569</v>
      </c>
      <c r="I64" s="164">
        <f t="shared" si="14"/>
        <v>819</v>
      </c>
      <c r="J64" s="164">
        <f t="shared" si="14"/>
        <v>1388</v>
      </c>
      <c r="K64" s="161"/>
      <c r="L64" s="162"/>
      <c r="M64" s="70"/>
    </row>
    <row r="65" spans="1:13" ht="38.25" x14ac:dyDescent="0.2">
      <c r="A65" s="76"/>
      <c r="B65" s="173" t="s">
        <v>425</v>
      </c>
      <c r="C65" s="134">
        <v>47</v>
      </c>
      <c r="D65" s="135">
        <v>120</v>
      </c>
      <c r="E65" s="135">
        <f t="shared" ref="E65:E67" si="15">D65+C65</f>
        <v>167</v>
      </c>
      <c r="F65" s="32" t="s">
        <v>1443</v>
      </c>
      <c r="G65" s="173" t="s">
        <v>402</v>
      </c>
      <c r="H65" s="37">
        <v>47</v>
      </c>
      <c r="I65" s="163">
        <v>479</v>
      </c>
      <c r="J65" s="163">
        <f t="shared" ref="J65:J67" si="16">H65+I65</f>
        <v>526</v>
      </c>
      <c r="K65" s="32" t="s">
        <v>1443</v>
      </c>
      <c r="L65" s="10" t="s">
        <v>402</v>
      </c>
      <c r="M65" s="183"/>
    </row>
    <row r="66" spans="1:13" ht="33.6" customHeight="1" x14ac:dyDescent="0.2">
      <c r="A66" s="76"/>
      <c r="B66" s="173" t="s">
        <v>426</v>
      </c>
      <c r="C66" s="37">
        <v>171</v>
      </c>
      <c r="D66" s="163">
        <v>99</v>
      </c>
      <c r="E66" s="163">
        <f t="shared" si="15"/>
        <v>270</v>
      </c>
      <c r="F66" s="32" t="s">
        <v>427</v>
      </c>
      <c r="G66" s="173" t="s">
        <v>402</v>
      </c>
      <c r="H66" s="37">
        <v>435</v>
      </c>
      <c r="I66" s="163">
        <v>280</v>
      </c>
      <c r="J66" s="163">
        <f t="shared" si="16"/>
        <v>715</v>
      </c>
      <c r="K66" s="32" t="s">
        <v>427</v>
      </c>
      <c r="L66" s="10" t="s">
        <v>402</v>
      </c>
      <c r="M66" s="183"/>
    </row>
    <row r="67" spans="1:13" ht="30.6" customHeight="1" x14ac:dyDescent="0.2">
      <c r="A67" s="76"/>
      <c r="B67" s="173" t="s">
        <v>431</v>
      </c>
      <c r="C67" s="37">
        <v>43</v>
      </c>
      <c r="D67" s="163">
        <v>50</v>
      </c>
      <c r="E67" s="163">
        <f t="shared" si="15"/>
        <v>93</v>
      </c>
      <c r="F67" s="32" t="s">
        <v>427</v>
      </c>
      <c r="G67" s="173" t="s">
        <v>402</v>
      </c>
      <c r="H67" s="37">
        <v>87</v>
      </c>
      <c r="I67" s="163">
        <v>60</v>
      </c>
      <c r="J67" s="163">
        <f t="shared" si="16"/>
        <v>147</v>
      </c>
      <c r="K67" s="32" t="s">
        <v>427</v>
      </c>
      <c r="L67" s="10" t="s">
        <v>402</v>
      </c>
      <c r="M67" s="183"/>
    </row>
    <row r="68" spans="1:13" s="71" customFormat="1" x14ac:dyDescent="0.2">
      <c r="A68" s="75">
        <v>29</v>
      </c>
      <c r="B68" s="174" t="s">
        <v>1251</v>
      </c>
      <c r="C68" s="164">
        <f>SUM(C69:C71)</f>
        <v>2676</v>
      </c>
      <c r="D68" s="164">
        <f t="shared" ref="D68:J68" si="17">SUM(D69:D71)</f>
        <v>1500</v>
      </c>
      <c r="E68" s="164">
        <f t="shared" si="17"/>
        <v>4176</v>
      </c>
      <c r="F68" s="164">
        <f t="shared" si="17"/>
        <v>0</v>
      </c>
      <c r="G68" s="164">
        <f t="shared" si="17"/>
        <v>0</v>
      </c>
      <c r="H68" s="164">
        <f t="shared" si="17"/>
        <v>17481</v>
      </c>
      <c r="I68" s="164">
        <f t="shared" si="17"/>
        <v>13700</v>
      </c>
      <c r="J68" s="164">
        <f t="shared" si="17"/>
        <v>31181</v>
      </c>
      <c r="K68" s="161"/>
      <c r="L68" s="162"/>
      <c r="M68" s="70"/>
    </row>
    <row r="69" spans="1:13" ht="25.5" x14ac:dyDescent="0.2">
      <c r="A69" s="76"/>
      <c r="B69" s="173" t="s">
        <v>428</v>
      </c>
      <c r="C69" s="37">
        <v>1019</v>
      </c>
      <c r="D69" s="163">
        <v>1200</v>
      </c>
      <c r="E69" s="163">
        <f>D69+C69</f>
        <v>2219</v>
      </c>
      <c r="F69" s="32" t="s">
        <v>429</v>
      </c>
      <c r="G69" s="173" t="s">
        <v>430</v>
      </c>
      <c r="H69" s="37">
        <v>6474</v>
      </c>
      <c r="I69" s="163">
        <v>2100</v>
      </c>
      <c r="J69" s="163">
        <f>H69+I69</f>
        <v>8574</v>
      </c>
      <c r="K69" s="32" t="s">
        <v>429</v>
      </c>
      <c r="L69" s="10" t="s">
        <v>430</v>
      </c>
      <c r="M69" s="183"/>
    </row>
    <row r="70" spans="1:13" ht="25.5" x14ac:dyDescent="0.2">
      <c r="A70" s="76"/>
      <c r="B70" s="173" t="s">
        <v>432</v>
      </c>
      <c r="C70" s="37">
        <v>925</v>
      </c>
      <c r="D70" s="163">
        <v>300</v>
      </c>
      <c r="E70" s="163">
        <f t="shared" si="8"/>
        <v>1225</v>
      </c>
      <c r="F70" s="32" t="s">
        <v>427</v>
      </c>
      <c r="G70" s="173" t="s">
        <v>402</v>
      </c>
      <c r="H70" s="37">
        <v>6463</v>
      </c>
      <c r="I70" s="163">
        <v>1100</v>
      </c>
      <c r="J70" s="163">
        <f t="shared" si="9"/>
        <v>7563</v>
      </c>
      <c r="K70" s="32" t="s">
        <v>427</v>
      </c>
      <c r="L70" s="10" t="s">
        <v>402</v>
      </c>
      <c r="M70" s="183"/>
    </row>
    <row r="71" spans="1:13" ht="38.25" x14ac:dyDescent="0.2">
      <c r="A71" s="76"/>
      <c r="B71" s="173" t="s">
        <v>433</v>
      </c>
      <c r="C71" s="37">
        <v>732</v>
      </c>
      <c r="D71" s="163">
        <v>0</v>
      </c>
      <c r="E71" s="163">
        <f t="shared" si="8"/>
        <v>732</v>
      </c>
      <c r="F71" s="32" t="s">
        <v>434</v>
      </c>
      <c r="G71" s="173" t="s">
        <v>402</v>
      </c>
      <c r="H71" s="37">
        <v>4544</v>
      </c>
      <c r="I71" s="163">
        <v>10500</v>
      </c>
      <c r="J71" s="163">
        <f t="shared" si="9"/>
        <v>15044</v>
      </c>
      <c r="K71" s="32" t="s">
        <v>434</v>
      </c>
      <c r="L71" s="10" t="s">
        <v>402</v>
      </c>
      <c r="M71" s="183"/>
    </row>
    <row r="72" spans="1:13" s="71" customFormat="1" x14ac:dyDescent="0.2">
      <c r="A72" s="75">
        <v>30</v>
      </c>
      <c r="B72" s="174" t="s">
        <v>1252</v>
      </c>
      <c r="C72" s="164">
        <f>SUM(C73:C77)</f>
        <v>1633</v>
      </c>
      <c r="D72" s="164">
        <f t="shared" ref="D72:J72" si="18">SUM(D73:D77)</f>
        <v>1400</v>
      </c>
      <c r="E72" s="164">
        <f t="shared" si="18"/>
        <v>3033</v>
      </c>
      <c r="F72" s="164">
        <f t="shared" si="18"/>
        <v>0</v>
      </c>
      <c r="G72" s="164">
        <f t="shared" si="18"/>
        <v>0</v>
      </c>
      <c r="H72" s="164">
        <f t="shared" si="18"/>
        <v>7914</v>
      </c>
      <c r="I72" s="164">
        <f t="shared" si="18"/>
        <v>7847</v>
      </c>
      <c r="J72" s="164">
        <f t="shared" si="18"/>
        <v>15761</v>
      </c>
      <c r="K72" s="161"/>
      <c r="L72" s="162"/>
      <c r="M72" s="70"/>
    </row>
    <row r="73" spans="1:13" ht="38.25" x14ac:dyDescent="0.2">
      <c r="A73" s="76"/>
      <c r="B73" s="173" t="s">
        <v>439</v>
      </c>
      <c r="C73" s="37">
        <v>158</v>
      </c>
      <c r="D73" s="163">
        <v>0</v>
      </c>
      <c r="E73" s="163">
        <f t="shared" si="8"/>
        <v>158</v>
      </c>
      <c r="F73" s="32" t="s">
        <v>437</v>
      </c>
      <c r="G73" s="173" t="s">
        <v>402</v>
      </c>
      <c r="H73" s="37">
        <v>400</v>
      </c>
      <c r="I73" s="163">
        <v>397</v>
      </c>
      <c r="J73" s="163">
        <f t="shared" si="9"/>
        <v>797</v>
      </c>
      <c r="K73" s="32" t="s">
        <v>437</v>
      </c>
      <c r="L73" s="10" t="s">
        <v>402</v>
      </c>
      <c r="M73" s="183"/>
    </row>
    <row r="74" spans="1:13" ht="38.25" x14ac:dyDescent="0.2">
      <c r="A74" s="76"/>
      <c r="B74" s="173" t="s">
        <v>440</v>
      </c>
      <c r="C74" s="37">
        <v>687</v>
      </c>
      <c r="D74" s="163">
        <v>500</v>
      </c>
      <c r="E74" s="163">
        <f t="shared" si="8"/>
        <v>1187</v>
      </c>
      <c r="F74" s="32" t="s">
        <v>437</v>
      </c>
      <c r="G74" s="173" t="s">
        <v>402</v>
      </c>
      <c r="H74" s="37">
        <v>1550</v>
      </c>
      <c r="I74" s="163">
        <v>2200</v>
      </c>
      <c r="J74" s="163">
        <f t="shared" si="9"/>
        <v>3750</v>
      </c>
      <c r="K74" s="32" t="s">
        <v>437</v>
      </c>
      <c r="L74" s="10" t="s">
        <v>402</v>
      </c>
      <c r="M74" s="183"/>
    </row>
    <row r="75" spans="1:13" ht="38.25" x14ac:dyDescent="0.2">
      <c r="A75" s="76"/>
      <c r="B75" s="173" t="s">
        <v>441</v>
      </c>
      <c r="C75" s="37">
        <v>151</v>
      </c>
      <c r="D75" s="163">
        <v>0</v>
      </c>
      <c r="E75" s="163">
        <f t="shared" si="8"/>
        <v>151</v>
      </c>
      <c r="F75" s="32" t="s">
        <v>437</v>
      </c>
      <c r="G75" s="173" t="s">
        <v>442</v>
      </c>
      <c r="H75" s="37">
        <v>910</v>
      </c>
      <c r="I75" s="163">
        <v>1900</v>
      </c>
      <c r="J75" s="163">
        <f t="shared" si="9"/>
        <v>2810</v>
      </c>
      <c r="K75" s="32" t="s">
        <v>437</v>
      </c>
      <c r="L75" s="10" t="s">
        <v>442</v>
      </c>
      <c r="M75" s="183"/>
    </row>
    <row r="76" spans="1:13" ht="38.25" x14ac:dyDescent="0.2">
      <c r="A76" s="76"/>
      <c r="B76" s="173" t="s">
        <v>443</v>
      </c>
      <c r="C76" s="37">
        <v>303</v>
      </c>
      <c r="D76" s="163">
        <v>100</v>
      </c>
      <c r="E76" s="163">
        <f t="shared" si="8"/>
        <v>403</v>
      </c>
      <c r="F76" s="32" t="s">
        <v>437</v>
      </c>
      <c r="G76" s="173" t="s">
        <v>442</v>
      </c>
      <c r="H76" s="37">
        <v>1532</v>
      </c>
      <c r="I76" s="163">
        <v>1600</v>
      </c>
      <c r="J76" s="163">
        <f t="shared" si="9"/>
        <v>3132</v>
      </c>
      <c r="K76" s="32" t="s">
        <v>437</v>
      </c>
      <c r="L76" s="10" t="s">
        <v>442</v>
      </c>
      <c r="M76" s="183"/>
    </row>
    <row r="77" spans="1:13" ht="25.5" x14ac:dyDescent="0.2">
      <c r="A77" s="76"/>
      <c r="B77" s="173" t="s">
        <v>444</v>
      </c>
      <c r="C77" s="37">
        <v>334</v>
      </c>
      <c r="D77" s="163">
        <v>800</v>
      </c>
      <c r="E77" s="163">
        <f t="shared" si="8"/>
        <v>1134</v>
      </c>
      <c r="F77" s="32" t="s">
        <v>445</v>
      </c>
      <c r="G77" s="173" t="s">
        <v>402</v>
      </c>
      <c r="H77" s="37">
        <v>3522</v>
      </c>
      <c r="I77" s="163">
        <v>1750</v>
      </c>
      <c r="J77" s="163">
        <f t="shared" si="9"/>
        <v>5272</v>
      </c>
      <c r="K77" s="32" t="s">
        <v>445</v>
      </c>
      <c r="L77" s="10" t="s">
        <v>402</v>
      </c>
      <c r="M77" s="183"/>
    </row>
    <row r="78" spans="1:13" s="71" customFormat="1" x14ac:dyDescent="0.2">
      <c r="A78" s="75">
        <v>31</v>
      </c>
      <c r="B78" s="174" t="s">
        <v>1201</v>
      </c>
      <c r="C78" s="164">
        <f>SUM(C79:C83)</f>
        <v>1568</v>
      </c>
      <c r="D78" s="164">
        <f t="shared" ref="D78:J78" si="19">SUM(D79:D83)</f>
        <v>691</v>
      </c>
      <c r="E78" s="164">
        <f t="shared" si="19"/>
        <v>2259</v>
      </c>
      <c r="F78" s="164">
        <f t="shared" si="19"/>
        <v>0</v>
      </c>
      <c r="G78" s="164">
        <f t="shared" si="19"/>
        <v>0</v>
      </c>
      <c r="H78" s="164">
        <f t="shared" si="19"/>
        <v>1568</v>
      </c>
      <c r="I78" s="164">
        <f t="shared" si="19"/>
        <v>691</v>
      </c>
      <c r="J78" s="164">
        <f t="shared" si="19"/>
        <v>2259</v>
      </c>
      <c r="K78" s="161"/>
      <c r="L78" s="162"/>
      <c r="M78" s="70"/>
    </row>
    <row r="79" spans="1:13" x14ac:dyDescent="0.2">
      <c r="A79" s="76"/>
      <c r="B79" s="173" t="s">
        <v>47</v>
      </c>
      <c r="C79" s="74"/>
      <c r="D79" s="163">
        <v>86</v>
      </c>
      <c r="E79" s="163">
        <f>C79+D79</f>
        <v>86</v>
      </c>
      <c r="F79" s="32" t="s">
        <v>292</v>
      </c>
      <c r="G79" s="173" t="s">
        <v>447</v>
      </c>
      <c r="H79" s="37"/>
      <c r="I79" s="163">
        <v>86</v>
      </c>
      <c r="J79" s="163">
        <f>H79+I79</f>
        <v>86</v>
      </c>
      <c r="K79" s="32" t="s">
        <v>292</v>
      </c>
      <c r="L79" s="10" t="s">
        <v>447</v>
      </c>
      <c r="M79" s="183"/>
    </row>
    <row r="80" spans="1:13" x14ac:dyDescent="0.2">
      <c r="A80" s="76"/>
      <c r="B80" s="173" t="s">
        <v>454</v>
      </c>
      <c r="C80" s="74"/>
      <c r="D80" s="163">
        <v>102</v>
      </c>
      <c r="E80" s="163">
        <f>C80+D80</f>
        <v>102</v>
      </c>
      <c r="F80" s="32" t="s">
        <v>292</v>
      </c>
      <c r="G80" s="173" t="s">
        <v>447</v>
      </c>
      <c r="H80" s="37"/>
      <c r="I80" s="163">
        <v>102</v>
      </c>
      <c r="J80" s="163">
        <f>H80+I80</f>
        <v>102</v>
      </c>
      <c r="K80" s="32" t="s">
        <v>292</v>
      </c>
      <c r="L80" s="10" t="s">
        <v>447</v>
      </c>
      <c r="M80" s="183"/>
    </row>
    <row r="81" spans="1:13" ht="51" x14ac:dyDescent="0.2">
      <c r="A81" s="76"/>
      <c r="B81" s="173" t="s">
        <v>455</v>
      </c>
      <c r="C81" s="74">
        <v>448</v>
      </c>
      <c r="D81" s="163"/>
      <c r="E81" s="163">
        <f>C81+D81</f>
        <v>448</v>
      </c>
      <c r="F81" s="32" t="s">
        <v>456</v>
      </c>
      <c r="G81" s="173" t="s">
        <v>447</v>
      </c>
      <c r="H81" s="37">
        <v>448</v>
      </c>
      <c r="I81" s="163"/>
      <c r="J81" s="163">
        <f>H81+I81</f>
        <v>448</v>
      </c>
      <c r="K81" s="32" t="s">
        <v>456</v>
      </c>
      <c r="L81" s="10" t="s">
        <v>447</v>
      </c>
      <c r="M81" s="183"/>
    </row>
    <row r="82" spans="1:13" ht="25.5" x14ac:dyDescent="0.2">
      <c r="A82" s="76"/>
      <c r="B82" s="173" t="s">
        <v>448</v>
      </c>
      <c r="C82" s="74">
        <v>1120</v>
      </c>
      <c r="D82" s="163">
        <v>162</v>
      </c>
      <c r="E82" s="163">
        <f>C82+D82</f>
        <v>1282</v>
      </c>
      <c r="F82" s="32" t="s">
        <v>852</v>
      </c>
      <c r="G82" s="173" t="s">
        <v>447</v>
      </c>
      <c r="H82" s="37">
        <v>1120</v>
      </c>
      <c r="I82" s="163">
        <v>162</v>
      </c>
      <c r="J82" s="163">
        <f>H82+I82</f>
        <v>1282</v>
      </c>
      <c r="K82" s="32" t="s">
        <v>852</v>
      </c>
      <c r="L82" s="10" t="s">
        <v>447</v>
      </c>
      <c r="M82" s="183"/>
    </row>
    <row r="83" spans="1:13" ht="76.5" x14ac:dyDescent="0.2">
      <c r="A83" s="76"/>
      <c r="B83" s="173" t="s">
        <v>466</v>
      </c>
      <c r="C83" s="74"/>
      <c r="D83" s="163">
        <v>341</v>
      </c>
      <c r="E83" s="163">
        <f>C83+D83</f>
        <v>341</v>
      </c>
      <c r="F83" s="32" t="s">
        <v>467</v>
      </c>
      <c r="G83" s="173" t="s">
        <v>447</v>
      </c>
      <c r="H83" s="37"/>
      <c r="I83" s="163">
        <v>341</v>
      </c>
      <c r="J83" s="163">
        <f>H83+I83</f>
        <v>341</v>
      </c>
      <c r="K83" s="32" t="s">
        <v>467</v>
      </c>
      <c r="L83" s="10" t="s">
        <v>447</v>
      </c>
      <c r="M83" s="183"/>
    </row>
    <row r="84" spans="1:13" s="71" customFormat="1" x14ac:dyDescent="0.2">
      <c r="A84" s="75">
        <v>32</v>
      </c>
      <c r="B84" s="174" t="s">
        <v>1203</v>
      </c>
      <c r="C84" s="164">
        <f>SUM(C85:C87)</f>
        <v>882</v>
      </c>
      <c r="D84" s="164">
        <f t="shared" ref="D84:J84" si="20">SUM(D85:D87)</f>
        <v>1269</v>
      </c>
      <c r="E84" s="164">
        <f t="shared" si="20"/>
        <v>2151</v>
      </c>
      <c r="F84" s="164">
        <f t="shared" si="20"/>
        <v>0</v>
      </c>
      <c r="G84" s="164">
        <f t="shared" si="20"/>
        <v>0</v>
      </c>
      <c r="H84" s="164">
        <f t="shared" si="20"/>
        <v>541</v>
      </c>
      <c r="I84" s="164">
        <f t="shared" si="20"/>
        <v>1962</v>
      </c>
      <c r="J84" s="164">
        <f t="shared" si="20"/>
        <v>2503</v>
      </c>
      <c r="K84" s="161"/>
      <c r="L84" s="162"/>
      <c r="M84" s="70"/>
    </row>
    <row r="85" spans="1:13" ht="63.75" x14ac:dyDescent="0.2">
      <c r="A85" s="76"/>
      <c r="B85" s="173" t="s">
        <v>449</v>
      </c>
      <c r="C85" s="74">
        <v>208</v>
      </c>
      <c r="D85" s="163">
        <v>278</v>
      </c>
      <c r="E85" s="163">
        <f>C85+D85</f>
        <v>486</v>
      </c>
      <c r="F85" s="32" t="s">
        <v>853</v>
      </c>
      <c r="G85" s="173" t="s">
        <v>447</v>
      </c>
      <c r="H85" s="37"/>
      <c r="I85" s="163">
        <v>971</v>
      </c>
      <c r="J85" s="163">
        <f>H85+I85</f>
        <v>971</v>
      </c>
      <c r="K85" s="32" t="s">
        <v>853</v>
      </c>
      <c r="L85" s="10" t="s">
        <v>447</v>
      </c>
      <c r="M85" s="183"/>
    </row>
    <row r="86" spans="1:13" ht="38.25" x14ac:dyDescent="0.2">
      <c r="A86" s="76"/>
      <c r="B86" s="173" t="s">
        <v>464</v>
      </c>
      <c r="C86" s="74">
        <v>541</v>
      </c>
      <c r="D86" s="163">
        <v>838</v>
      </c>
      <c r="E86" s="163">
        <f>C86+D86</f>
        <v>1379</v>
      </c>
      <c r="F86" s="32" t="s">
        <v>465</v>
      </c>
      <c r="G86" s="173" t="s">
        <v>447</v>
      </c>
      <c r="H86" s="37">
        <v>541</v>
      </c>
      <c r="I86" s="163">
        <v>838</v>
      </c>
      <c r="J86" s="163">
        <f>H86+I86</f>
        <v>1379</v>
      </c>
      <c r="K86" s="32" t="s">
        <v>465</v>
      </c>
      <c r="L86" s="10" t="s">
        <v>447</v>
      </c>
      <c r="M86" s="183"/>
    </row>
    <row r="87" spans="1:13" ht="38.25" x14ac:dyDescent="0.2">
      <c r="A87" s="76"/>
      <c r="B87" s="173" t="s">
        <v>468</v>
      </c>
      <c r="C87" s="74">
        <v>133</v>
      </c>
      <c r="D87" s="163">
        <v>153</v>
      </c>
      <c r="E87" s="163">
        <f>C87+D87</f>
        <v>286</v>
      </c>
      <c r="F87" s="32" t="s">
        <v>469</v>
      </c>
      <c r="G87" s="173" t="s">
        <v>447</v>
      </c>
      <c r="H87" s="37"/>
      <c r="I87" s="163">
        <v>153</v>
      </c>
      <c r="J87" s="163">
        <f>H87+I87</f>
        <v>153</v>
      </c>
      <c r="K87" s="32" t="s">
        <v>469</v>
      </c>
      <c r="L87" s="10" t="s">
        <v>447</v>
      </c>
      <c r="M87" s="183"/>
    </row>
    <row r="88" spans="1:13" s="71" customFormat="1" x14ac:dyDescent="0.2">
      <c r="A88" s="75">
        <v>33</v>
      </c>
      <c r="B88" s="174" t="s">
        <v>1202</v>
      </c>
      <c r="C88" s="164">
        <f>SUM(C89:C91)</f>
        <v>1273</v>
      </c>
      <c r="D88" s="164">
        <f t="shared" ref="D88:J88" si="21">SUM(D89:D91)</f>
        <v>1080</v>
      </c>
      <c r="E88" s="164">
        <f t="shared" si="21"/>
        <v>2353</v>
      </c>
      <c r="F88" s="164">
        <f t="shared" si="21"/>
        <v>0</v>
      </c>
      <c r="G88" s="164">
        <f t="shared" si="21"/>
        <v>0</v>
      </c>
      <c r="H88" s="164">
        <f t="shared" si="21"/>
        <v>1472</v>
      </c>
      <c r="I88" s="164">
        <f t="shared" si="21"/>
        <v>980</v>
      </c>
      <c r="J88" s="164">
        <f t="shared" si="21"/>
        <v>2452</v>
      </c>
      <c r="K88" s="161"/>
      <c r="L88" s="162"/>
      <c r="M88" s="70"/>
    </row>
    <row r="89" spans="1:13" x14ac:dyDescent="0.2">
      <c r="A89" s="76"/>
      <c r="B89" s="173" t="s">
        <v>446</v>
      </c>
      <c r="C89" s="74">
        <v>173</v>
      </c>
      <c r="D89" s="163"/>
      <c r="E89" s="163">
        <f>C89+D89</f>
        <v>173</v>
      </c>
      <c r="F89" s="32" t="s">
        <v>287</v>
      </c>
      <c r="G89" s="173" t="s">
        <v>447</v>
      </c>
      <c r="H89" s="37">
        <v>173</v>
      </c>
      <c r="I89" s="163"/>
      <c r="J89" s="163">
        <f>H89+I89</f>
        <v>173</v>
      </c>
      <c r="K89" s="32" t="s">
        <v>287</v>
      </c>
      <c r="L89" s="10" t="s">
        <v>447</v>
      </c>
      <c r="M89" s="183"/>
    </row>
    <row r="90" spans="1:13" ht="38.25" x14ac:dyDescent="0.2">
      <c r="A90" s="76"/>
      <c r="B90" s="173" t="s">
        <v>451</v>
      </c>
      <c r="C90" s="74"/>
      <c r="D90" s="163">
        <v>100</v>
      </c>
      <c r="E90" s="163">
        <f>C90+D90</f>
        <v>100</v>
      </c>
      <c r="F90" s="32" t="s">
        <v>452</v>
      </c>
      <c r="G90" s="173" t="s">
        <v>447</v>
      </c>
      <c r="H90" s="37">
        <v>199</v>
      </c>
      <c r="I90" s="163"/>
      <c r="J90" s="163">
        <f>H90+I90</f>
        <v>199</v>
      </c>
      <c r="K90" s="32" t="s">
        <v>452</v>
      </c>
      <c r="L90" s="10" t="s">
        <v>447</v>
      </c>
      <c r="M90" s="183"/>
    </row>
    <row r="91" spans="1:13" x14ac:dyDescent="0.2">
      <c r="A91" s="76"/>
      <c r="B91" s="173" t="s">
        <v>459</v>
      </c>
      <c r="C91" s="74">
        <v>1100</v>
      </c>
      <c r="D91" s="163">
        <v>980</v>
      </c>
      <c r="E91" s="163">
        <f>C91+D91</f>
        <v>2080</v>
      </c>
      <c r="F91" s="32" t="s">
        <v>450</v>
      </c>
      <c r="G91" s="173" t="s">
        <v>447</v>
      </c>
      <c r="H91" s="37">
        <v>1100</v>
      </c>
      <c r="I91" s="163">
        <v>980</v>
      </c>
      <c r="J91" s="163">
        <f>H91+I91</f>
        <v>2080</v>
      </c>
      <c r="K91" s="32" t="s">
        <v>450</v>
      </c>
      <c r="L91" s="10" t="s">
        <v>447</v>
      </c>
      <c r="M91" s="183" t="s">
        <v>460</v>
      </c>
    </row>
    <row r="92" spans="1:13" s="71" customFormat="1" x14ac:dyDescent="0.2">
      <c r="A92" s="75">
        <v>34</v>
      </c>
      <c r="B92" s="174" t="s">
        <v>1120</v>
      </c>
      <c r="C92" s="164">
        <f>SUM(C93:C95)</f>
        <v>1203</v>
      </c>
      <c r="D92" s="164">
        <f t="shared" ref="D92:J92" si="22">SUM(D93:D95)</f>
        <v>261</v>
      </c>
      <c r="E92" s="164">
        <f t="shared" si="22"/>
        <v>1464</v>
      </c>
      <c r="F92" s="164">
        <f t="shared" si="22"/>
        <v>0</v>
      </c>
      <c r="G92" s="164">
        <f t="shared" si="22"/>
        <v>0</v>
      </c>
      <c r="H92" s="164">
        <f t="shared" si="22"/>
        <v>1203</v>
      </c>
      <c r="I92" s="164">
        <f t="shared" si="22"/>
        <v>261</v>
      </c>
      <c r="J92" s="164">
        <f t="shared" si="22"/>
        <v>1464</v>
      </c>
      <c r="K92" s="161"/>
      <c r="L92" s="162"/>
      <c r="M92" s="70"/>
    </row>
    <row r="93" spans="1:13" x14ac:dyDescent="0.2">
      <c r="A93" s="76"/>
      <c r="B93" s="173" t="s">
        <v>453</v>
      </c>
      <c r="C93" s="74">
        <v>467</v>
      </c>
      <c r="D93" s="163"/>
      <c r="E93" s="163">
        <f>C93+D93</f>
        <v>467</v>
      </c>
      <c r="F93" s="32" t="s">
        <v>292</v>
      </c>
      <c r="G93" s="173" t="s">
        <v>447</v>
      </c>
      <c r="H93" s="37">
        <v>467</v>
      </c>
      <c r="I93" s="163"/>
      <c r="J93" s="163">
        <f>H93+I93</f>
        <v>467</v>
      </c>
      <c r="K93" s="32" t="s">
        <v>292</v>
      </c>
      <c r="L93" s="10" t="s">
        <v>447</v>
      </c>
      <c r="M93" s="183"/>
    </row>
    <row r="94" spans="1:13" x14ac:dyDescent="0.2">
      <c r="A94" s="76"/>
      <c r="B94" s="173" t="s">
        <v>457</v>
      </c>
      <c r="C94" s="74">
        <v>736</v>
      </c>
      <c r="D94" s="163"/>
      <c r="E94" s="163">
        <f>C94+D94</f>
        <v>736</v>
      </c>
      <c r="F94" s="32" t="s">
        <v>292</v>
      </c>
      <c r="G94" s="173" t="s">
        <v>447</v>
      </c>
      <c r="H94" s="37">
        <v>736</v>
      </c>
      <c r="I94" s="163"/>
      <c r="J94" s="163">
        <f>H94+I94</f>
        <v>736</v>
      </c>
      <c r="K94" s="32" t="s">
        <v>292</v>
      </c>
      <c r="L94" s="10" t="s">
        <v>447</v>
      </c>
      <c r="M94" s="183"/>
    </row>
    <row r="95" spans="1:13" ht="38.25" x14ac:dyDescent="0.2">
      <c r="A95" s="76"/>
      <c r="B95" s="173" t="s">
        <v>462</v>
      </c>
      <c r="C95" s="74"/>
      <c r="D95" s="163">
        <v>261</v>
      </c>
      <c r="E95" s="163">
        <f>C95+D95</f>
        <v>261</v>
      </c>
      <c r="F95" s="32" t="s">
        <v>463</v>
      </c>
      <c r="G95" s="173" t="s">
        <v>447</v>
      </c>
      <c r="H95" s="37"/>
      <c r="I95" s="163">
        <v>261</v>
      </c>
      <c r="J95" s="163">
        <f>H95+I95</f>
        <v>261</v>
      </c>
      <c r="K95" s="32" t="s">
        <v>463</v>
      </c>
      <c r="L95" s="10" t="s">
        <v>447</v>
      </c>
      <c r="M95" s="183"/>
    </row>
    <row r="96" spans="1:13" s="71" customFormat="1" x14ac:dyDescent="0.2">
      <c r="A96" s="75">
        <v>35</v>
      </c>
      <c r="B96" s="174" t="s">
        <v>1200</v>
      </c>
      <c r="C96" s="164">
        <f>SUM(C97:C100)</f>
        <v>659</v>
      </c>
      <c r="D96" s="164">
        <f t="shared" ref="D96:J96" si="23">SUM(D97:D100)</f>
        <v>645</v>
      </c>
      <c r="E96" s="164">
        <f t="shared" si="23"/>
        <v>1304</v>
      </c>
      <c r="F96" s="164">
        <f t="shared" si="23"/>
        <v>0</v>
      </c>
      <c r="G96" s="164">
        <f t="shared" si="23"/>
        <v>0</v>
      </c>
      <c r="H96" s="164">
        <f t="shared" si="23"/>
        <v>659</v>
      </c>
      <c r="I96" s="164">
        <f t="shared" si="23"/>
        <v>645</v>
      </c>
      <c r="J96" s="164">
        <f t="shared" si="23"/>
        <v>1304</v>
      </c>
      <c r="K96" s="161"/>
      <c r="L96" s="162"/>
      <c r="M96" s="70"/>
    </row>
    <row r="97" spans="1:13" ht="38.25" x14ac:dyDescent="0.2">
      <c r="A97" s="76"/>
      <c r="B97" s="173" t="s">
        <v>458</v>
      </c>
      <c r="C97" s="74">
        <v>61</v>
      </c>
      <c r="D97" s="163">
        <v>180</v>
      </c>
      <c r="E97" s="163">
        <f>C97+D97</f>
        <v>241</v>
      </c>
      <c r="F97" s="32" t="s">
        <v>854</v>
      </c>
      <c r="G97" s="173" t="s">
        <v>447</v>
      </c>
      <c r="H97" s="37">
        <v>61</v>
      </c>
      <c r="I97" s="163">
        <v>180</v>
      </c>
      <c r="J97" s="163">
        <f>H97+I97</f>
        <v>241</v>
      </c>
      <c r="K97" s="32" t="s">
        <v>854</v>
      </c>
      <c r="L97" s="10" t="s">
        <v>447</v>
      </c>
      <c r="M97" s="183"/>
    </row>
    <row r="98" spans="1:13" x14ac:dyDescent="0.2">
      <c r="A98" s="76"/>
      <c r="B98" s="173" t="s">
        <v>461</v>
      </c>
      <c r="C98" s="74">
        <v>268</v>
      </c>
      <c r="D98" s="163"/>
      <c r="E98" s="163">
        <f>C98+D98</f>
        <v>268</v>
      </c>
      <c r="F98" s="32" t="s">
        <v>450</v>
      </c>
      <c r="G98" s="173" t="s">
        <v>447</v>
      </c>
      <c r="H98" s="37">
        <v>268</v>
      </c>
      <c r="I98" s="163"/>
      <c r="J98" s="163">
        <f>H98+I98</f>
        <v>268</v>
      </c>
      <c r="K98" s="32" t="s">
        <v>450</v>
      </c>
      <c r="L98" s="10" t="s">
        <v>447</v>
      </c>
      <c r="M98" s="183"/>
    </row>
    <row r="99" spans="1:13" ht="25.5" x14ac:dyDescent="0.2">
      <c r="A99" s="76"/>
      <c r="B99" s="173" t="s">
        <v>470</v>
      </c>
      <c r="C99" s="74">
        <v>330</v>
      </c>
      <c r="D99" s="163">
        <v>214</v>
      </c>
      <c r="E99" s="163">
        <f>C99+D99</f>
        <v>544</v>
      </c>
      <c r="F99" s="32" t="s">
        <v>855</v>
      </c>
      <c r="G99" s="173" t="s">
        <v>447</v>
      </c>
      <c r="H99" s="37">
        <v>330</v>
      </c>
      <c r="I99" s="163">
        <v>214</v>
      </c>
      <c r="J99" s="163">
        <f>H99+I99</f>
        <v>544</v>
      </c>
      <c r="K99" s="32" t="s">
        <v>855</v>
      </c>
      <c r="L99" s="10" t="s">
        <v>447</v>
      </c>
      <c r="M99" s="183"/>
    </row>
    <row r="100" spans="1:13" ht="25.5" x14ac:dyDescent="0.2">
      <c r="A100" s="76"/>
      <c r="B100" s="173" t="s">
        <v>471</v>
      </c>
      <c r="C100" s="74"/>
      <c r="D100" s="163">
        <v>251</v>
      </c>
      <c r="E100" s="163">
        <f>C100+D100</f>
        <v>251</v>
      </c>
      <c r="F100" s="32" t="s">
        <v>472</v>
      </c>
      <c r="G100" s="173" t="s">
        <v>447</v>
      </c>
      <c r="H100" s="37"/>
      <c r="I100" s="163">
        <v>251</v>
      </c>
      <c r="J100" s="163">
        <f>H100+I100</f>
        <v>251</v>
      </c>
      <c r="K100" s="32" t="s">
        <v>472</v>
      </c>
      <c r="L100" s="10" t="s">
        <v>447</v>
      </c>
      <c r="M100" s="183"/>
    </row>
    <row r="101" spans="1:13" s="71" customFormat="1" x14ac:dyDescent="0.2">
      <c r="A101" s="75">
        <v>36</v>
      </c>
      <c r="B101" s="174" t="s">
        <v>1234</v>
      </c>
      <c r="C101" s="164">
        <f>SUM(C102:C105)</f>
        <v>5499.9</v>
      </c>
      <c r="D101" s="164">
        <f t="shared" ref="D101:J101" si="24">SUM(D102:D105)</f>
        <v>1099.98</v>
      </c>
      <c r="E101" s="164">
        <f t="shared" si="24"/>
        <v>6599.880000000001</v>
      </c>
      <c r="F101" s="164">
        <f t="shared" si="24"/>
        <v>0</v>
      </c>
      <c r="G101" s="164">
        <f t="shared" si="24"/>
        <v>0</v>
      </c>
      <c r="H101" s="164">
        <f t="shared" si="24"/>
        <v>5499.9</v>
      </c>
      <c r="I101" s="164">
        <f t="shared" si="24"/>
        <v>9683.0999999999985</v>
      </c>
      <c r="J101" s="164">
        <f t="shared" si="24"/>
        <v>9683.0999999999985</v>
      </c>
      <c r="K101" s="161"/>
      <c r="L101" s="162"/>
      <c r="M101" s="70"/>
    </row>
    <row r="102" spans="1:13" ht="51" x14ac:dyDescent="0.2">
      <c r="A102" s="1"/>
      <c r="B102" s="2" t="s">
        <v>1020</v>
      </c>
      <c r="C102" s="77">
        <v>955.5</v>
      </c>
      <c r="D102" s="78">
        <v>191.10000000000002</v>
      </c>
      <c r="E102" s="78">
        <v>1146.5999999999999</v>
      </c>
      <c r="F102" s="3" t="s">
        <v>1021</v>
      </c>
      <c r="G102" s="2" t="s">
        <v>474</v>
      </c>
      <c r="H102" s="79">
        <v>955.5</v>
      </c>
      <c r="I102" s="78">
        <v>2866.5</v>
      </c>
      <c r="J102" s="78">
        <v>2866.5</v>
      </c>
      <c r="K102" s="3" t="s">
        <v>1021</v>
      </c>
      <c r="L102" s="1" t="s">
        <v>474</v>
      </c>
      <c r="M102" s="183"/>
    </row>
    <row r="103" spans="1:13" ht="51" x14ac:dyDescent="0.2">
      <c r="A103" s="4"/>
      <c r="B103" s="5" t="s">
        <v>1022</v>
      </c>
      <c r="C103" s="80">
        <v>1112</v>
      </c>
      <c r="D103" s="81">
        <v>222.4</v>
      </c>
      <c r="E103" s="81">
        <v>1334.4</v>
      </c>
      <c r="F103" s="6" t="s">
        <v>1023</v>
      </c>
      <c r="G103" s="5" t="s">
        <v>475</v>
      </c>
      <c r="H103" s="82">
        <v>1112</v>
      </c>
      <c r="I103" s="81">
        <v>1668</v>
      </c>
      <c r="J103" s="81">
        <v>1668</v>
      </c>
      <c r="K103" s="6" t="s">
        <v>1023</v>
      </c>
      <c r="L103" s="4" t="s">
        <v>475</v>
      </c>
      <c r="M103" s="183"/>
    </row>
    <row r="104" spans="1:13" ht="51" x14ac:dyDescent="0.2">
      <c r="A104" s="1"/>
      <c r="B104" s="5" t="s">
        <v>473</v>
      </c>
      <c r="C104" s="80">
        <v>1896.2</v>
      </c>
      <c r="D104" s="81">
        <v>379.24</v>
      </c>
      <c r="E104" s="81">
        <v>2275.44</v>
      </c>
      <c r="F104" s="6" t="s">
        <v>1024</v>
      </c>
      <c r="G104" s="5" t="s">
        <v>476</v>
      </c>
      <c r="H104" s="82">
        <v>1896.2</v>
      </c>
      <c r="I104" s="81">
        <v>2844.2999999999997</v>
      </c>
      <c r="J104" s="81">
        <v>2844.2999999999997</v>
      </c>
      <c r="K104" s="6" t="s">
        <v>1024</v>
      </c>
      <c r="L104" s="4" t="s">
        <v>476</v>
      </c>
      <c r="M104" s="183"/>
    </row>
    <row r="105" spans="1:13" ht="63.75" x14ac:dyDescent="0.2">
      <c r="A105" s="4"/>
      <c r="B105" s="5" t="s">
        <v>1025</v>
      </c>
      <c r="C105" s="80">
        <v>1536.2</v>
      </c>
      <c r="D105" s="81">
        <v>307.24</v>
      </c>
      <c r="E105" s="81">
        <v>1843.44</v>
      </c>
      <c r="F105" s="6" t="s">
        <v>1026</v>
      </c>
      <c r="G105" s="5" t="s">
        <v>478</v>
      </c>
      <c r="H105" s="82">
        <v>1536.2</v>
      </c>
      <c r="I105" s="81">
        <v>2304.2999999999997</v>
      </c>
      <c r="J105" s="81">
        <v>2304.2999999999997</v>
      </c>
      <c r="K105" s="6" t="s">
        <v>1026</v>
      </c>
      <c r="L105" s="4" t="s">
        <v>478</v>
      </c>
      <c r="M105" s="183"/>
    </row>
    <row r="106" spans="1:13" s="71" customFormat="1" x14ac:dyDescent="0.2">
      <c r="A106" s="75">
        <v>37</v>
      </c>
      <c r="B106" s="174" t="s">
        <v>1235</v>
      </c>
      <c r="C106" s="164">
        <f>SUM(C107:C110)</f>
        <v>5194.2000000000007</v>
      </c>
      <c r="D106" s="164">
        <f t="shared" ref="D106:J106" si="25">SUM(D107:D110)</f>
        <v>1038.8400000000001</v>
      </c>
      <c r="E106" s="164">
        <f t="shared" si="25"/>
        <v>6233.0400000000009</v>
      </c>
      <c r="F106" s="164">
        <f t="shared" si="25"/>
        <v>0</v>
      </c>
      <c r="G106" s="164">
        <f t="shared" si="25"/>
        <v>0</v>
      </c>
      <c r="H106" s="164">
        <f t="shared" si="25"/>
        <v>5194.2000000000007</v>
      </c>
      <c r="I106" s="164">
        <f t="shared" si="25"/>
        <v>7791.2999999999993</v>
      </c>
      <c r="J106" s="164">
        <f t="shared" si="25"/>
        <v>7791.2999999999993</v>
      </c>
      <c r="K106" s="161"/>
      <c r="L106" s="162"/>
      <c r="M106" s="70"/>
    </row>
    <row r="107" spans="1:13" ht="51" x14ac:dyDescent="0.2">
      <c r="A107" s="1"/>
      <c r="B107" s="5" t="s">
        <v>1009</v>
      </c>
      <c r="C107" s="80">
        <v>1940.8000000000002</v>
      </c>
      <c r="D107" s="81">
        <v>388.16000000000008</v>
      </c>
      <c r="E107" s="81">
        <v>2328.96</v>
      </c>
      <c r="F107" s="6" t="s">
        <v>1027</v>
      </c>
      <c r="G107" s="5" t="s">
        <v>478</v>
      </c>
      <c r="H107" s="82">
        <v>1940.8000000000002</v>
      </c>
      <c r="I107" s="81">
        <v>2911.2</v>
      </c>
      <c r="J107" s="81">
        <v>2911.2</v>
      </c>
      <c r="K107" s="6" t="s">
        <v>1027</v>
      </c>
      <c r="L107" s="4" t="s">
        <v>478</v>
      </c>
      <c r="M107" s="183"/>
    </row>
    <row r="108" spans="1:13" ht="51" x14ac:dyDescent="0.2">
      <c r="A108" s="4"/>
      <c r="B108" s="5" t="s">
        <v>479</v>
      </c>
      <c r="C108" s="80">
        <v>1249.6000000000001</v>
      </c>
      <c r="D108" s="81">
        <v>249.92000000000004</v>
      </c>
      <c r="E108" s="81">
        <v>1499.5200000000002</v>
      </c>
      <c r="F108" s="6" t="s">
        <v>1027</v>
      </c>
      <c r="G108" s="5" t="s">
        <v>481</v>
      </c>
      <c r="H108" s="82">
        <v>1249.6000000000001</v>
      </c>
      <c r="I108" s="81">
        <v>1874.3999999999999</v>
      </c>
      <c r="J108" s="81">
        <v>1874.3999999999999</v>
      </c>
      <c r="K108" s="6" t="s">
        <v>1027</v>
      </c>
      <c r="L108" s="4" t="s">
        <v>481</v>
      </c>
      <c r="M108" s="183"/>
    </row>
    <row r="109" spans="1:13" ht="51" x14ac:dyDescent="0.2">
      <c r="A109" s="1"/>
      <c r="B109" s="5" t="s">
        <v>480</v>
      </c>
      <c r="C109" s="80">
        <v>792.6</v>
      </c>
      <c r="D109" s="81">
        <v>158.52000000000001</v>
      </c>
      <c r="E109" s="81">
        <v>951.12</v>
      </c>
      <c r="F109" s="6" t="s">
        <v>1027</v>
      </c>
      <c r="G109" s="5" t="s">
        <v>481</v>
      </c>
      <c r="H109" s="82">
        <v>792.6</v>
      </c>
      <c r="I109" s="81">
        <v>1188.8999999999999</v>
      </c>
      <c r="J109" s="81">
        <v>1188.8999999999999</v>
      </c>
      <c r="K109" s="6" t="s">
        <v>1027</v>
      </c>
      <c r="L109" s="4" t="s">
        <v>481</v>
      </c>
      <c r="M109" s="183"/>
    </row>
    <row r="110" spans="1:13" ht="51" x14ac:dyDescent="0.2">
      <c r="A110" s="4"/>
      <c r="B110" s="5" t="s">
        <v>486</v>
      </c>
      <c r="C110" s="80">
        <v>1211.2</v>
      </c>
      <c r="D110" s="81">
        <v>242.24</v>
      </c>
      <c r="E110" s="81">
        <v>1453.44</v>
      </c>
      <c r="F110" s="6" t="s">
        <v>1027</v>
      </c>
      <c r="G110" s="5" t="s">
        <v>485</v>
      </c>
      <c r="H110" s="82">
        <v>1211.2</v>
      </c>
      <c r="I110" s="81">
        <v>1816.8</v>
      </c>
      <c r="J110" s="81">
        <v>1816.8</v>
      </c>
      <c r="K110" s="6" t="s">
        <v>1027</v>
      </c>
      <c r="L110" s="4" t="s">
        <v>485</v>
      </c>
      <c r="M110" s="183"/>
    </row>
    <row r="111" spans="1:13" s="71" customFormat="1" x14ac:dyDescent="0.2">
      <c r="A111" s="75">
        <v>38</v>
      </c>
      <c r="B111" s="174" t="s">
        <v>1236</v>
      </c>
      <c r="C111" s="164">
        <f>SUM(C112:C116)</f>
        <v>5189.4000000000005</v>
      </c>
      <c r="D111" s="164">
        <f t="shared" ref="D111:J111" si="26">SUM(D112:D116)</f>
        <v>1037.8800000000001</v>
      </c>
      <c r="E111" s="164">
        <f t="shared" si="26"/>
        <v>6227.2800000000007</v>
      </c>
      <c r="F111" s="164">
        <f t="shared" si="26"/>
        <v>0</v>
      </c>
      <c r="G111" s="164">
        <f t="shared" si="26"/>
        <v>0</v>
      </c>
      <c r="H111" s="164">
        <f t="shared" si="26"/>
        <v>5189.4000000000005</v>
      </c>
      <c r="I111" s="164">
        <f t="shared" si="26"/>
        <v>7784.0999999999995</v>
      </c>
      <c r="J111" s="164">
        <f t="shared" si="26"/>
        <v>7784.0999999999995</v>
      </c>
      <c r="K111" s="161"/>
      <c r="L111" s="162"/>
      <c r="M111" s="70"/>
    </row>
    <row r="112" spans="1:13" ht="76.5" x14ac:dyDescent="0.2">
      <c r="A112" s="1"/>
      <c r="B112" s="5" t="s">
        <v>482</v>
      </c>
      <c r="C112" s="80">
        <v>932.40000000000009</v>
      </c>
      <c r="D112" s="81">
        <v>186.48000000000002</v>
      </c>
      <c r="E112" s="81">
        <v>1118.8800000000001</v>
      </c>
      <c r="F112" s="6" t="s">
        <v>1028</v>
      </c>
      <c r="G112" s="5" t="s">
        <v>487</v>
      </c>
      <c r="H112" s="82">
        <v>932.40000000000009</v>
      </c>
      <c r="I112" s="81">
        <v>1398.6</v>
      </c>
      <c r="J112" s="81">
        <v>1398.6</v>
      </c>
      <c r="K112" s="6" t="s">
        <v>1028</v>
      </c>
      <c r="L112" s="4" t="s">
        <v>487</v>
      </c>
      <c r="M112" s="183"/>
    </row>
    <row r="113" spans="1:13" ht="51" x14ac:dyDescent="0.2">
      <c r="A113" s="4"/>
      <c r="B113" s="5" t="s">
        <v>489</v>
      </c>
      <c r="C113" s="80">
        <v>881</v>
      </c>
      <c r="D113" s="81">
        <v>176.20000000000002</v>
      </c>
      <c r="E113" s="81">
        <v>1057.2</v>
      </c>
      <c r="F113" s="6" t="s">
        <v>1029</v>
      </c>
      <c r="G113" s="5" t="s">
        <v>485</v>
      </c>
      <c r="H113" s="82">
        <v>881</v>
      </c>
      <c r="I113" s="81">
        <v>1321.5</v>
      </c>
      <c r="J113" s="81">
        <v>1321.5</v>
      </c>
      <c r="K113" s="6" t="s">
        <v>1029</v>
      </c>
      <c r="L113" s="4" t="s">
        <v>485</v>
      </c>
      <c r="M113" s="183"/>
    </row>
    <row r="114" spans="1:13" ht="51" x14ac:dyDescent="0.2">
      <c r="A114" s="1"/>
      <c r="B114" s="5" t="s">
        <v>488</v>
      </c>
      <c r="C114" s="80">
        <v>810</v>
      </c>
      <c r="D114" s="81">
        <v>162</v>
      </c>
      <c r="E114" s="81">
        <v>972</v>
      </c>
      <c r="F114" s="6" t="s">
        <v>1027</v>
      </c>
      <c r="G114" s="5" t="s">
        <v>485</v>
      </c>
      <c r="H114" s="82">
        <v>810</v>
      </c>
      <c r="I114" s="81">
        <v>1215</v>
      </c>
      <c r="J114" s="81">
        <v>1215</v>
      </c>
      <c r="K114" s="6" t="s">
        <v>1027</v>
      </c>
      <c r="L114" s="4" t="s">
        <v>485</v>
      </c>
      <c r="M114" s="183"/>
    </row>
    <row r="115" spans="1:13" ht="51" x14ac:dyDescent="0.2">
      <c r="A115" s="4"/>
      <c r="B115" s="5" t="s">
        <v>490</v>
      </c>
      <c r="C115" s="80">
        <v>981.2</v>
      </c>
      <c r="D115" s="81">
        <v>196.24</v>
      </c>
      <c r="E115" s="81">
        <v>1177.44</v>
      </c>
      <c r="F115" s="6" t="s">
        <v>1027</v>
      </c>
      <c r="G115" s="5" t="s">
        <v>485</v>
      </c>
      <c r="H115" s="82">
        <v>981.2</v>
      </c>
      <c r="I115" s="81">
        <v>1471.8</v>
      </c>
      <c r="J115" s="81">
        <v>1471.8</v>
      </c>
      <c r="K115" s="6" t="s">
        <v>1027</v>
      </c>
      <c r="L115" s="4" t="s">
        <v>485</v>
      </c>
      <c r="M115" s="183"/>
    </row>
    <row r="116" spans="1:13" ht="51" x14ac:dyDescent="0.2">
      <c r="A116" s="1"/>
      <c r="B116" s="7" t="s">
        <v>1030</v>
      </c>
      <c r="C116" s="83">
        <v>1584.8000000000002</v>
      </c>
      <c r="D116" s="84">
        <v>316.96000000000004</v>
      </c>
      <c r="E116" s="84">
        <v>1901.7600000000002</v>
      </c>
      <c r="F116" s="8" t="s">
        <v>1031</v>
      </c>
      <c r="G116" s="7" t="s">
        <v>485</v>
      </c>
      <c r="H116" s="85">
        <v>1584.8000000000002</v>
      </c>
      <c r="I116" s="84">
        <v>2377.1999999999998</v>
      </c>
      <c r="J116" s="84">
        <v>2377.1999999999998</v>
      </c>
      <c r="K116" s="8" t="s">
        <v>1031</v>
      </c>
      <c r="L116" s="86" t="s">
        <v>485</v>
      </c>
      <c r="M116" s="183"/>
    </row>
    <row r="117" spans="1:13" s="71" customFormat="1" ht="51" x14ac:dyDescent="0.2">
      <c r="A117" s="75">
        <v>39</v>
      </c>
      <c r="B117" s="174" t="s">
        <v>1253</v>
      </c>
      <c r="C117" s="76">
        <v>6030</v>
      </c>
      <c r="D117" s="76">
        <v>4050</v>
      </c>
      <c r="E117" s="76">
        <v>10080</v>
      </c>
      <c r="F117" s="133" t="s">
        <v>1447</v>
      </c>
      <c r="G117" s="10" t="s">
        <v>1448</v>
      </c>
      <c r="H117" s="75">
        <v>6530</v>
      </c>
      <c r="I117" s="75">
        <v>4820</v>
      </c>
      <c r="J117" s="75">
        <v>11350</v>
      </c>
      <c r="K117" s="133" t="s">
        <v>1449</v>
      </c>
      <c r="L117" s="173" t="s">
        <v>1450</v>
      </c>
      <c r="M117" s="70"/>
    </row>
    <row r="118" spans="1:13" s="71" customFormat="1" x14ac:dyDescent="0.2">
      <c r="A118" s="75">
        <v>40</v>
      </c>
      <c r="B118" s="174" t="s">
        <v>495</v>
      </c>
      <c r="C118" s="164">
        <f>SUM(C119:C121)</f>
        <v>4152</v>
      </c>
      <c r="D118" s="164">
        <f t="shared" ref="D118:J118" si="27">SUM(D119:D121)</f>
        <v>1900</v>
      </c>
      <c r="E118" s="164">
        <f t="shared" si="27"/>
        <v>6052</v>
      </c>
      <c r="F118" s="164">
        <f t="shared" si="27"/>
        <v>0</v>
      </c>
      <c r="G118" s="164">
        <f t="shared" si="27"/>
        <v>0</v>
      </c>
      <c r="H118" s="164">
        <f t="shared" si="27"/>
        <v>2200</v>
      </c>
      <c r="I118" s="164">
        <f t="shared" si="27"/>
        <v>4062</v>
      </c>
      <c r="J118" s="164">
        <f t="shared" si="27"/>
        <v>6262</v>
      </c>
      <c r="K118" s="161"/>
      <c r="L118" s="162"/>
      <c r="M118" s="70"/>
    </row>
    <row r="119" spans="1:13" ht="38.25" x14ac:dyDescent="0.2">
      <c r="A119" s="76"/>
      <c r="B119" s="173" t="s">
        <v>492</v>
      </c>
      <c r="C119" s="37">
        <v>850</v>
      </c>
      <c r="D119" s="163">
        <v>380</v>
      </c>
      <c r="E119" s="163">
        <f t="shared" ref="E119:E187" si="28">D119+C119</f>
        <v>1230</v>
      </c>
      <c r="F119" s="32" t="s">
        <v>493</v>
      </c>
      <c r="G119" s="173" t="s">
        <v>476</v>
      </c>
      <c r="H119" s="37">
        <v>1100</v>
      </c>
      <c r="I119" s="163">
        <v>520</v>
      </c>
      <c r="J119" s="163">
        <f>H119+I119</f>
        <v>1620</v>
      </c>
      <c r="K119" s="32" t="s">
        <v>493</v>
      </c>
      <c r="L119" s="10" t="s">
        <v>476</v>
      </c>
      <c r="M119" s="183"/>
    </row>
    <row r="120" spans="1:13" x14ac:dyDescent="0.2">
      <c r="A120" s="76"/>
      <c r="B120" s="173" t="s">
        <v>494</v>
      </c>
      <c r="C120" s="37">
        <f>502+290+800+90+300</f>
        <v>1982</v>
      </c>
      <c r="D120" s="163">
        <f>302+212+289+87+150</f>
        <v>1040</v>
      </c>
      <c r="E120" s="163">
        <f t="shared" si="28"/>
        <v>3022</v>
      </c>
      <c r="F120" s="32" t="s">
        <v>491</v>
      </c>
      <c r="G120" s="173" t="s">
        <v>485</v>
      </c>
      <c r="H120" s="37"/>
      <c r="I120" s="163">
        <f>804+502+1089+177+450</f>
        <v>3022</v>
      </c>
      <c r="J120" s="163">
        <f>H120+I120</f>
        <v>3022</v>
      </c>
      <c r="K120" s="32" t="s">
        <v>491</v>
      </c>
      <c r="L120" s="10" t="s">
        <v>485</v>
      </c>
      <c r="M120" s="183"/>
    </row>
    <row r="121" spans="1:13" ht="25.5" x14ac:dyDescent="0.2">
      <c r="A121" s="76"/>
      <c r="B121" s="173" t="s">
        <v>690</v>
      </c>
      <c r="C121" s="37">
        <v>1320</v>
      </c>
      <c r="D121" s="163">
        <v>480</v>
      </c>
      <c r="E121" s="163">
        <f t="shared" si="28"/>
        <v>1800</v>
      </c>
      <c r="F121" s="32" t="s">
        <v>496</v>
      </c>
      <c r="G121" s="173" t="s">
        <v>485</v>
      </c>
      <c r="H121" s="37">
        <v>1100</v>
      </c>
      <c r="I121" s="163">
        <v>520</v>
      </c>
      <c r="J121" s="163">
        <f>H121+I121</f>
        <v>1620</v>
      </c>
      <c r="K121" s="32" t="s">
        <v>496</v>
      </c>
      <c r="L121" s="10" t="s">
        <v>485</v>
      </c>
      <c r="M121" s="183"/>
    </row>
    <row r="122" spans="1:13" s="71" customFormat="1" x14ac:dyDescent="0.2">
      <c r="A122" s="75">
        <v>41</v>
      </c>
      <c r="B122" s="174" t="s">
        <v>1213</v>
      </c>
      <c r="C122" s="164">
        <f t="shared" ref="C122:J122" si="29">SUM(C123:C127)</f>
        <v>0</v>
      </c>
      <c r="D122" s="164">
        <f t="shared" si="29"/>
        <v>1301</v>
      </c>
      <c r="E122" s="164">
        <f t="shared" si="29"/>
        <v>1301</v>
      </c>
      <c r="F122" s="164">
        <f t="shared" si="29"/>
        <v>0</v>
      </c>
      <c r="G122" s="164">
        <f t="shared" si="29"/>
        <v>0</v>
      </c>
      <c r="H122" s="164">
        <f t="shared" si="29"/>
        <v>8062</v>
      </c>
      <c r="I122" s="164">
        <f t="shared" si="29"/>
        <v>3326</v>
      </c>
      <c r="J122" s="164">
        <f t="shared" si="29"/>
        <v>11388</v>
      </c>
      <c r="K122" s="161"/>
      <c r="L122" s="162"/>
      <c r="M122" s="70"/>
    </row>
    <row r="123" spans="1:13" ht="38.25" x14ac:dyDescent="0.2">
      <c r="A123" s="76"/>
      <c r="B123" s="173" t="s">
        <v>497</v>
      </c>
      <c r="C123" s="74"/>
      <c r="D123" s="163">
        <v>402</v>
      </c>
      <c r="E123" s="163">
        <f t="shared" si="28"/>
        <v>402</v>
      </c>
      <c r="F123" s="32" t="s">
        <v>498</v>
      </c>
      <c r="G123" s="173" t="s">
        <v>474</v>
      </c>
      <c r="H123" s="37">
        <v>2929</v>
      </c>
      <c r="I123" s="163">
        <v>749</v>
      </c>
      <c r="J123" s="163">
        <f>H123+I123</f>
        <v>3678</v>
      </c>
      <c r="K123" s="32" t="s">
        <v>498</v>
      </c>
      <c r="L123" s="10" t="s">
        <v>474</v>
      </c>
      <c r="M123" s="183"/>
    </row>
    <row r="124" spans="1:13" ht="38.25" x14ac:dyDescent="0.2">
      <c r="A124" s="76"/>
      <c r="B124" s="173" t="s">
        <v>499</v>
      </c>
      <c r="C124" s="74"/>
      <c r="D124" s="163">
        <v>46</v>
      </c>
      <c r="E124" s="163">
        <f t="shared" si="28"/>
        <v>46</v>
      </c>
      <c r="F124" s="32" t="s">
        <v>500</v>
      </c>
      <c r="G124" s="173" t="s">
        <v>474</v>
      </c>
      <c r="H124" s="37">
        <v>1625</v>
      </c>
      <c r="I124" s="163">
        <v>387</v>
      </c>
      <c r="J124" s="163">
        <f>H124+I124</f>
        <v>2012</v>
      </c>
      <c r="K124" s="32" t="s">
        <v>500</v>
      </c>
      <c r="L124" s="10" t="s">
        <v>474</v>
      </c>
      <c r="M124" s="183"/>
    </row>
    <row r="125" spans="1:13" ht="25.5" x14ac:dyDescent="0.2">
      <c r="A125" s="76"/>
      <c r="B125" s="173" t="s">
        <v>509</v>
      </c>
      <c r="C125" s="74"/>
      <c r="D125" s="163">
        <v>276</v>
      </c>
      <c r="E125" s="163">
        <f>D125+C125</f>
        <v>276</v>
      </c>
      <c r="F125" s="32" t="s">
        <v>484</v>
      </c>
      <c r="G125" s="173" t="s">
        <v>481</v>
      </c>
      <c r="H125" s="37">
        <v>1886</v>
      </c>
      <c r="I125" s="163">
        <v>645</v>
      </c>
      <c r="J125" s="163">
        <f>H125+I125</f>
        <v>2531</v>
      </c>
      <c r="K125" s="32" t="s">
        <v>484</v>
      </c>
      <c r="L125" s="10" t="s">
        <v>481</v>
      </c>
      <c r="M125" s="183"/>
    </row>
    <row r="126" spans="1:13" x14ac:dyDescent="0.2">
      <c r="A126" s="76"/>
      <c r="B126" s="173" t="s">
        <v>510</v>
      </c>
      <c r="C126" s="74"/>
      <c r="D126" s="163">
        <v>375</v>
      </c>
      <c r="E126" s="163">
        <f>D126+C126</f>
        <v>375</v>
      </c>
      <c r="F126" s="32" t="s">
        <v>511</v>
      </c>
      <c r="G126" s="173" t="s">
        <v>487</v>
      </c>
      <c r="H126" s="37">
        <v>1022</v>
      </c>
      <c r="I126" s="163">
        <v>841</v>
      </c>
      <c r="J126" s="163">
        <f>H126+I126</f>
        <v>1863</v>
      </c>
      <c r="K126" s="32" t="s">
        <v>511</v>
      </c>
      <c r="L126" s="10" t="s">
        <v>487</v>
      </c>
      <c r="M126" s="183"/>
    </row>
    <row r="127" spans="1:13" ht="25.5" x14ac:dyDescent="0.2">
      <c r="A127" s="76"/>
      <c r="B127" s="173" t="s">
        <v>515</v>
      </c>
      <c r="C127" s="74"/>
      <c r="D127" s="163">
        <v>202</v>
      </c>
      <c r="E127" s="163">
        <f>D127+C127</f>
        <v>202</v>
      </c>
      <c r="F127" s="32" t="s">
        <v>516</v>
      </c>
      <c r="G127" s="173" t="s">
        <v>485</v>
      </c>
      <c r="H127" s="37">
        <v>600</v>
      </c>
      <c r="I127" s="163">
        <v>704</v>
      </c>
      <c r="J127" s="163">
        <f>H127+I127</f>
        <v>1304</v>
      </c>
      <c r="K127" s="32" t="s">
        <v>516</v>
      </c>
      <c r="L127" s="10" t="s">
        <v>485</v>
      </c>
      <c r="M127" s="183"/>
    </row>
    <row r="128" spans="1:13" s="71" customFormat="1" x14ac:dyDescent="0.2">
      <c r="A128" s="75">
        <v>42</v>
      </c>
      <c r="B128" s="174" t="s">
        <v>1212</v>
      </c>
      <c r="C128" s="164">
        <f t="shared" ref="C128:J128" si="30">SUM(C129:C131)</f>
        <v>0</v>
      </c>
      <c r="D128" s="164">
        <f t="shared" si="30"/>
        <v>1347</v>
      </c>
      <c r="E128" s="164">
        <f t="shared" si="30"/>
        <v>1347</v>
      </c>
      <c r="F128" s="164">
        <f t="shared" si="30"/>
        <v>0</v>
      </c>
      <c r="G128" s="164">
        <f t="shared" si="30"/>
        <v>0</v>
      </c>
      <c r="H128" s="164">
        <f t="shared" si="30"/>
        <v>3095</v>
      </c>
      <c r="I128" s="164">
        <f t="shared" si="30"/>
        <v>2202</v>
      </c>
      <c r="J128" s="164">
        <f t="shared" si="30"/>
        <v>5297</v>
      </c>
      <c r="K128" s="161"/>
      <c r="L128" s="162"/>
      <c r="M128" s="70"/>
    </row>
    <row r="129" spans="1:13" ht="38.25" x14ac:dyDescent="0.2">
      <c r="A129" s="76"/>
      <c r="B129" s="173" t="s">
        <v>501</v>
      </c>
      <c r="C129" s="74"/>
      <c r="D129" s="163">
        <v>503</v>
      </c>
      <c r="E129" s="163">
        <f t="shared" si="28"/>
        <v>503</v>
      </c>
      <c r="F129" s="32" t="s">
        <v>502</v>
      </c>
      <c r="G129" s="173" t="s">
        <v>476</v>
      </c>
      <c r="H129" s="37">
        <v>1148</v>
      </c>
      <c r="I129" s="163">
        <v>769</v>
      </c>
      <c r="J129" s="163">
        <f>H129+I129</f>
        <v>1917</v>
      </c>
      <c r="K129" s="32" t="s">
        <v>502</v>
      </c>
      <c r="L129" s="10" t="s">
        <v>476</v>
      </c>
      <c r="M129" s="183"/>
    </row>
    <row r="130" spans="1:13" ht="25.5" x14ac:dyDescent="0.2">
      <c r="A130" s="76"/>
      <c r="B130" s="173" t="s">
        <v>505</v>
      </c>
      <c r="C130" s="74"/>
      <c r="D130" s="163">
        <v>214</v>
      </c>
      <c r="E130" s="163">
        <f t="shared" si="28"/>
        <v>214</v>
      </c>
      <c r="F130" s="32" t="s">
        <v>506</v>
      </c>
      <c r="G130" s="173" t="s">
        <v>478</v>
      </c>
      <c r="H130" s="37">
        <v>678</v>
      </c>
      <c r="I130" s="163">
        <v>258</v>
      </c>
      <c r="J130" s="163">
        <f>H130+I130</f>
        <v>936</v>
      </c>
      <c r="K130" s="32" t="s">
        <v>506</v>
      </c>
      <c r="L130" s="10" t="s">
        <v>478</v>
      </c>
      <c r="M130" s="183"/>
    </row>
    <row r="131" spans="1:13" ht="25.5" x14ac:dyDescent="0.2">
      <c r="A131" s="76"/>
      <c r="B131" s="173" t="s">
        <v>513</v>
      </c>
      <c r="C131" s="74"/>
      <c r="D131" s="163">
        <v>630</v>
      </c>
      <c r="E131" s="163">
        <f>D131+C131</f>
        <v>630</v>
      </c>
      <c r="F131" s="32" t="s">
        <v>484</v>
      </c>
      <c r="G131" s="173" t="s">
        <v>485</v>
      </c>
      <c r="H131" s="37">
        <v>1269</v>
      </c>
      <c r="I131" s="163">
        <v>1175</v>
      </c>
      <c r="J131" s="163">
        <f>H131+I131</f>
        <v>2444</v>
      </c>
      <c r="K131" s="32" t="s">
        <v>484</v>
      </c>
      <c r="L131" s="10" t="s">
        <v>485</v>
      </c>
      <c r="M131" s="183"/>
    </row>
    <row r="132" spans="1:13" s="71" customFormat="1" x14ac:dyDescent="0.2">
      <c r="A132" s="75">
        <v>43</v>
      </c>
      <c r="B132" s="174" t="s">
        <v>1214</v>
      </c>
      <c r="C132" s="164">
        <f t="shared" ref="C132:J132" si="31">SUM(C133:C135)</f>
        <v>0</v>
      </c>
      <c r="D132" s="164">
        <f t="shared" si="31"/>
        <v>393</v>
      </c>
      <c r="E132" s="164">
        <f t="shared" si="31"/>
        <v>393</v>
      </c>
      <c r="F132" s="164">
        <f t="shared" si="31"/>
        <v>0</v>
      </c>
      <c r="G132" s="164">
        <f t="shared" si="31"/>
        <v>0</v>
      </c>
      <c r="H132" s="164">
        <f t="shared" si="31"/>
        <v>3888</v>
      </c>
      <c r="I132" s="164">
        <f t="shared" si="31"/>
        <v>2196</v>
      </c>
      <c r="J132" s="164">
        <f t="shared" si="31"/>
        <v>6084</v>
      </c>
      <c r="K132" s="161"/>
      <c r="L132" s="162"/>
      <c r="M132" s="70"/>
    </row>
    <row r="133" spans="1:13" x14ac:dyDescent="0.2">
      <c r="A133" s="76"/>
      <c r="B133" s="173" t="s">
        <v>512</v>
      </c>
      <c r="C133" s="74"/>
      <c r="D133" s="163">
        <v>68</v>
      </c>
      <c r="E133" s="163">
        <f t="shared" si="28"/>
        <v>68</v>
      </c>
      <c r="F133" s="32" t="s">
        <v>511</v>
      </c>
      <c r="G133" s="173" t="s">
        <v>487</v>
      </c>
      <c r="H133" s="37">
        <v>2301</v>
      </c>
      <c r="I133" s="163">
        <v>693</v>
      </c>
      <c r="J133" s="163">
        <f>H133+I133</f>
        <v>2994</v>
      </c>
      <c r="K133" s="32" t="s">
        <v>511</v>
      </c>
      <c r="L133" s="10" t="s">
        <v>487</v>
      </c>
      <c r="M133" s="183"/>
    </row>
    <row r="134" spans="1:13" ht="38.25" x14ac:dyDescent="0.2">
      <c r="A134" s="76"/>
      <c r="B134" s="173" t="s">
        <v>503</v>
      </c>
      <c r="C134" s="74"/>
      <c r="D134" s="163">
        <v>260</v>
      </c>
      <c r="E134" s="163">
        <f>D134+C134</f>
        <v>260</v>
      </c>
      <c r="F134" s="32" t="s">
        <v>504</v>
      </c>
      <c r="G134" s="173" t="s">
        <v>478</v>
      </c>
      <c r="H134" s="37">
        <v>766</v>
      </c>
      <c r="I134" s="163">
        <v>859</v>
      </c>
      <c r="J134" s="163">
        <f>H134+I134</f>
        <v>1625</v>
      </c>
      <c r="K134" s="32" t="s">
        <v>504</v>
      </c>
      <c r="L134" s="10" t="s">
        <v>478</v>
      </c>
      <c r="M134" s="183"/>
    </row>
    <row r="135" spans="1:13" ht="25.5" x14ac:dyDescent="0.2">
      <c r="A135" s="76"/>
      <c r="B135" s="173" t="s">
        <v>514</v>
      </c>
      <c r="C135" s="74"/>
      <c r="D135" s="163">
        <v>65</v>
      </c>
      <c r="E135" s="163">
        <f t="shared" si="28"/>
        <v>65</v>
      </c>
      <c r="F135" s="32" t="s">
        <v>484</v>
      </c>
      <c r="G135" s="173" t="s">
        <v>485</v>
      </c>
      <c r="H135" s="37">
        <v>821</v>
      </c>
      <c r="I135" s="163">
        <v>644</v>
      </c>
      <c r="J135" s="163">
        <f>H135+I135</f>
        <v>1465</v>
      </c>
      <c r="K135" s="32" t="s">
        <v>484</v>
      </c>
      <c r="L135" s="10" t="s">
        <v>485</v>
      </c>
      <c r="M135" s="183"/>
    </row>
    <row r="136" spans="1:13" s="71" customFormat="1" x14ac:dyDescent="0.2">
      <c r="A136" s="75">
        <v>44</v>
      </c>
      <c r="B136" s="174" t="s">
        <v>1211</v>
      </c>
      <c r="C136" s="164">
        <f t="shared" ref="C136:J136" si="32">SUM(C137:C140)</f>
        <v>0</v>
      </c>
      <c r="D136" s="164">
        <f t="shared" si="32"/>
        <v>713</v>
      </c>
      <c r="E136" s="164">
        <f t="shared" si="32"/>
        <v>713</v>
      </c>
      <c r="F136" s="164">
        <f t="shared" si="32"/>
        <v>0</v>
      </c>
      <c r="G136" s="164">
        <f t="shared" si="32"/>
        <v>0</v>
      </c>
      <c r="H136" s="164">
        <f t="shared" si="32"/>
        <v>3005</v>
      </c>
      <c r="I136" s="164">
        <f t="shared" si="32"/>
        <v>2904</v>
      </c>
      <c r="J136" s="164">
        <f t="shared" si="32"/>
        <v>5909</v>
      </c>
      <c r="K136" s="161"/>
      <c r="L136" s="162"/>
      <c r="M136" s="70"/>
    </row>
    <row r="137" spans="1:13" ht="38.25" x14ac:dyDescent="0.2">
      <c r="A137" s="76"/>
      <c r="B137" s="173" t="s">
        <v>517</v>
      </c>
      <c r="C137" s="74"/>
      <c r="D137" s="163">
        <v>50</v>
      </c>
      <c r="E137" s="163">
        <f t="shared" si="28"/>
        <v>50</v>
      </c>
      <c r="F137" s="32" t="s">
        <v>477</v>
      </c>
      <c r="G137" s="173" t="s">
        <v>485</v>
      </c>
      <c r="H137" s="37">
        <v>300</v>
      </c>
      <c r="I137" s="163">
        <v>835</v>
      </c>
      <c r="J137" s="163">
        <f>H137+I137</f>
        <v>1135</v>
      </c>
      <c r="K137" s="32" t="s">
        <v>477</v>
      </c>
      <c r="L137" s="10" t="s">
        <v>485</v>
      </c>
      <c r="M137" s="183"/>
    </row>
    <row r="138" spans="1:13" ht="25.5" x14ac:dyDescent="0.2">
      <c r="A138" s="76"/>
      <c r="B138" s="173" t="s">
        <v>518</v>
      </c>
      <c r="C138" s="74"/>
      <c r="D138" s="163">
        <v>113</v>
      </c>
      <c r="E138" s="163">
        <f t="shared" si="28"/>
        <v>113</v>
      </c>
      <c r="F138" s="32" t="s">
        <v>484</v>
      </c>
      <c r="G138" s="173" t="s">
        <v>485</v>
      </c>
      <c r="H138" s="37">
        <v>546</v>
      </c>
      <c r="I138" s="163">
        <v>557</v>
      </c>
      <c r="J138" s="163">
        <f>H138+I138</f>
        <v>1103</v>
      </c>
      <c r="K138" s="32" t="s">
        <v>484</v>
      </c>
      <c r="L138" s="10" t="s">
        <v>485</v>
      </c>
      <c r="M138" s="183"/>
    </row>
    <row r="139" spans="1:13" ht="38.25" x14ac:dyDescent="0.2">
      <c r="A139" s="76"/>
      <c r="B139" s="173" t="s">
        <v>519</v>
      </c>
      <c r="C139" s="74"/>
      <c r="D139" s="163">
        <v>91</v>
      </c>
      <c r="E139" s="163">
        <f t="shared" si="28"/>
        <v>91</v>
      </c>
      <c r="F139" s="32" t="s">
        <v>477</v>
      </c>
      <c r="G139" s="173" t="s">
        <v>481</v>
      </c>
      <c r="H139" s="37">
        <v>489</v>
      </c>
      <c r="I139" s="163">
        <v>408</v>
      </c>
      <c r="J139" s="163">
        <f>H139+I139</f>
        <v>897</v>
      </c>
      <c r="K139" s="32" t="s">
        <v>477</v>
      </c>
      <c r="L139" s="10" t="s">
        <v>481</v>
      </c>
      <c r="M139" s="183"/>
    </row>
    <row r="140" spans="1:13" ht="38.25" x14ac:dyDescent="0.2">
      <c r="A140" s="76"/>
      <c r="B140" s="173" t="s">
        <v>523</v>
      </c>
      <c r="C140" s="74"/>
      <c r="D140" s="163">
        <v>459</v>
      </c>
      <c r="E140" s="163">
        <f>D140+C140</f>
        <v>459</v>
      </c>
      <c r="F140" s="32" t="s">
        <v>493</v>
      </c>
      <c r="G140" s="173" t="s">
        <v>481</v>
      </c>
      <c r="H140" s="37">
        <v>1670</v>
      </c>
      <c r="I140" s="163">
        <v>1104</v>
      </c>
      <c r="J140" s="163">
        <f>H140+I140</f>
        <v>2774</v>
      </c>
      <c r="K140" s="32" t="s">
        <v>493</v>
      </c>
      <c r="L140" s="10" t="s">
        <v>481</v>
      </c>
      <c r="M140" s="183"/>
    </row>
    <row r="141" spans="1:13" s="71" customFormat="1" x14ac:dyDescent="0.2">
      <c r="A141" s="75">
        <v>45</v>
      </c>
      <c r="B141" s="174" t="s">
        <v>1215</v>
      </c>
      <c r="C141" s="164">
        <f t="shared" ref="C141:J141" si="33">SUM(C142:C144)</f>
        <v>0</v>
      </c>
      <c r="D141" s="164">
        <f t="shared" si="33"/>
        <v>1715</v>
      </c>
      <c r="E141" s="164">
        <f t="shared" si="33"/>
        <v>1715</v>
      </c>
      <c r="F141" s="164">
        <f t="shared" si="33"/>
        <v>0</v>
      </c>
      <c r="G141" s="164">
        <f t="shared" si="33"/>
        <v>0</v>
      </c>
      <c r="H141" s="164">
        <f t="shared" si="33"/>
        <v>1389</v>
      </c>
      <c r="I141" s="164">
        <f t="shared" si="33"/>
        <v>2441</v>
      </c>
      <c r="J141" s="164">
        <f t="shared" si="33"/>
        <v>3830</v>
      </c>
      <c r="K141" s="161"/>
      <c r="L141" s="162"/>
      <c r="M141" s="70"/>
    </row>
    <row r="142" spans="1:13" ht="38.25" x14ac:dyDescent="0.2">
      <c r="A142" s="76"/>
      <c r="B142" s="173" t="s">
        <v>520</v>
      </c>
      <c r="C142" s="74"/>
      <c r="D142" s="163">
        <v>680</v>
      </c>
      <c r="E142" s="163">
        <f t="shared" si="28"/>
        <v>680</v>
      </c>
      <c r="F142" s="32" t="s">
        <v>493</v>
      </c>
      <c r="G142" s="173" t="s">
        <v>481</v>
      </c>
      <c r="H142" s="37">
        <v>631</v>
      </c>
      <c r="I142" s="163">
        <v>1013</v>
      </c>
      <c r="J142" s="163">
        <f>H142+I142</f>
        <v>1644</v>
      </c>
      <c r="K142" s="32" t="s">
        <v>493</v>
      </c>
      <c r="L142" s="10" t="s">
        <v>481</v>
      </c>
      <c r="M142" s="183"/>
    </row>
    <row r="143" spans="1:13" ht="38.25" x14ac:dyDescent="0.2">
      <c r="A143" s="76"/>
      <c r="B143" s="173" t="s">
        <v>522</v>
      </c>
      <c r="C143" s="74"/>
      <c r="D143" s="163">
        <v>656</v>
      </c>
      <c r="E143" s="163">
        <f t="shared" si="28"/>
        <v>656</v>
      </c>
      <c r="F143" s="32" t="s">
        <v>477</v>
      </c>
      <c r="G143" s="173" t="s">
        <v>481</v>
      </c>
      <c r="H143" s="37">
        <v>294</v>
      </c>
      <c r="I143" s="163">
        <v>841</v>
      </c>
      <c r="J143" s="163">
        <f>H143+I143</f>
        <v>1135</v>
      </c>
      <c r="K143" s="32" t="s">
        <v>477</v>
      </c>
      <c r="L143" s="10" t="s">
        <v>481</v>
      </c>
      <c r="M143" s="183"/>
    </row>
    <row r="144" spans="1:13" ht="38.25" x14ac:dyDescent="0.2">
      <c r="A144" s="76"/>
      <c r="B144" s="173" t="s">
        <v>521</v>
      </c>
      <c r="C144" s="74"/>
      <c r="D144" s="163">
        <v>379</v>
      </c>
      <c r="E144" s="163">
        <f>D144+C144</f>
        <v>379</v>
      </c>
      <c r="F144" s="32" t="s">
        <v>477</v>
      </c>
      <c r="G144" s="173" t="s">
        <v>481</v>
      </c>
      <c r="H144" s="37">
        <v>464</v>
      </c>
      <c r="I144" s="163">
        <v>587</v>
      </c>
      <c r="J144" s="163">
        <f>H144+I144</f>
        <v>1051</v>
      </c>
      <c r="K144" s="32" t="s">
        <v>477</v>
      </c>
      <c r="L144" s="10" t="s">
        <v>481</v>
      </c>
      <c r="M144" s="183"/>
    </row>
    <row r="145" spans="1:13" s="71" customFormat="1" x14ac:dyDescent="0.2">
      <c r="A145" s="75">
        <v>46</v>
      </c>
      <c r="B145" s="174" t="s">
        <v>1216</v>
      </c>
      <c r="C145" s="164">
        <f t="shared" ref="C145:J145" si="34">SUM(C146:C148)</f>
        <v>0</v>
      </c>
      <c r="D145" s="164">
        <f t="shared" si="34"/>
        <v>3654</v>
      </c>
      <c r="E145" s="164">
        <f t="shared" si="34"/>
        <v>3654</v>
      </c>
      <c r="F145" s="164">
        <f t="shared" si="34"/>
        <v>0</v>
      </c>
      <c r="G145" s="164">
        <f t="shared" si="34"/>
        <v>0</v>
      </c>
      <c r="H145" s="164">
        <f t="shared" si="34"/>
        <v>1243</v>
      </c>
      <c r="I145" s="164">
        <f t="shared" si="34"/>
        <v>4698</v>
      </c>
      <c r="J145" s="164">
        <f t="shared" si="34"/>
        <v>5941</v>
      </c>
      <c r="K145" s="161"/>
      <c r="L145" s="162"/>
      <c r="M145" s="70"/>
    </row>
    <row r="146" spans="1:13" ht="38.25" x14ac:dyDescent="0.2">
      <c r="A146" s="76"/>
      <c r="B146" s="173" t="s">
        <v>524</v>
      </c>
      <c r="C146" s="74"/>
      <c r="D146" s="163">
        <v>789</v>
      </c>
      <c r="E146" s="163">
        <f t="shared" si="28"/>
        <v>789</v>
      </c>
      <c r="F146" s="32" t="s">
        <v>493</v>
      </c>
      <c r="G146" s="173" t="s">
        <v>481</v>
      </c>
      <c r="H146" s="37">
        <v>640</v>
      </c>
      <c r="I146" s="163">
        <v>1251</v>
      </c>
      <c r="J146" s="163">
        <f>H146+I146</f>
        <v>1891</v>
      </c>
      <c r="K146" s="32" t="s">
        <v>493</v>
      </c>
      <c r="L146" s="10" t="s">
        <v>481</v>
      </c>
      <c r="M146" s="183"/>
    </row>
    <row r="147" spans="1:13" ht="38.25" x14ac:dyDescent="0.2">
      <c r="A147" s="76"/>
      <c r="B147" s="173" t="s">
        <v>507</v>
      </c>
      <c r="C147" s="74"/>
      <c r="D147" s="163">
        <v>2185</v>
      </c>
      <c r="E147" s="163">
        <f>D147+C147</f>
        <v>2185</v>
      </c>
      <c r="F147" s="32" t="s">
        <v>508</v>
      </c>
      <c r="G147" s="173" t="s">
        <v>481</v>
      </c>
      <c r="H147" s="37">
        <v>603</v>
      </c>
      <c r="I147" s="163">
        <v>2471</v>
      </c>
      <c r="J147" s="163">
        <f>H147+I147</f>
        <v>3074</v>
      </c>
      <c r="K147" s="32" t="s">
        <v>508</v>
      </c>
      <c r="L147" s="10" t="s">
        <v>481</v>
      </c>
      <c r="M147" s="183"/>
    </row>
    <row r="148" spans="1:13" ht="38.25" x14ac:dyDescent="0.2">
      <c r="A148" s="76"/>
      <c r="B148" s="173" t="s">
        <v>525</v>
      </c>
      <c r="C148" s="74"/>
      <c r="D148" s="163">
        <v>680</v>
      </c>
      <c r="E148" s="163">
        <f t="shared" si="28"/>
        <v>680</v>
      </c>
      <c r="F148" s="32" t="s">
        <v>477</v>
      </c>
      <c r="G148" s="173" t="s">
        <v>481</v>
      </c>
      <c r="H148" s="37"/>
      <c r="I148" s="163">
        <v>976</v>
      </c>
      <c r="J148" s="163">
        <f>H148+I148</f>
        <v>976</v>
      </c>
      <c r="K148" s="32" t="s">
        <v>477</v>
      </c>
      <c r="L148" s="10" t="s">
        <v>481</v>
      </c>
      <c r="M148" s="183"/>
    </row>
    <row r="149" spans="1:13" s="71" customFormat="1" x14ac:dyDescent="0.2">
      <c r="A149" s="75">
        <v>47</v>
      </c>
      <c r="B149" s="174" t="s">
        <v>1220</v>
      </c>
      <c r="C149" s="164">
        <f t="shared" ref="C149:J149" si="35">SUM(C150:C152)</f>
        <v>0</v>
      </c>
      <c r="D149" s="164">
        <f t="shared" si="35"/>
        <v>2102</v>
      </c>
      <c r="E149" s="164">
        <f t="shared" si="35"/>
        <v>2102</v>
      </c>
      <c r="F149" s="164">
        <f t="shared" si="35"/>
        <v>0</v>
      </c>
      <c r="G149" s="164">
        <f t="shared" si="35"/>
        <v>0</v>
      </c>
      <c r="H149" s="164">
        <f t="shared" si="35"/>
        <v>0</v>
      </c>
      <c r="I149" s="164">
        <f t="shared" si="35"/>
        <v>5278</v>
      </c>
      <c r="J149" s="164">
        <f t="shared" si="35"/>
        <v>5278</v>
      </c>
      <c r="K149" s="161"/>
      <c r="L149" s="162"/>
      <c r="M149" s="70"/>
    </row>
    <row r="150" spans="1:13" ht="25.5" x14ac:dyDescent="0.2">
      <c r="A150" s="76"/>
      <c r="B150" s="173" t="s">
        <v>526</v>
      </c>
      <c r="C150" s="74"/>
      <c r="D150" s="163">
        <v>530</v>
      </c>
      <c r="E150" s="163">
        <f t="shared" si="28"/>
        <v>530</v>
      </c>
      <c r="F150" s="32" t="s">
        <v>527</v>
      </c>
      <c r="G150" s="173" t="s">
        <v>528</v>
      </c>
      <c r="H150" s="37"/>
      <c r="I150" s="163">
        <v>1482</v>
      </c>
      <c r="J150" s="163">
        <f>H150+I150</f>
        <v>1482</v>
      </c>
      <c r="K150" s="32" t="s">
        <v>527</v>
      </c>
      <c r="L150" s="10" t="s">
        <v>528</v>
      </c>
      <c r="M150" s="183"/>
    </row>
    <row r="151" spans="1:13" ht="25.5" x14ac:dyDescent="0.2">
      <c r="A151" s="76"/>
      <c r="B151" s="173" t="s">
        <v>529</v>
      </c>
      <c r="C151" s="74"/>
      <c r="D151" s="163">
        <v>553</v>
      </c>
      <c r="E151" s="163">
        <f t="shared" si="28"/>
        <v>553</v>
      </c>
      <c r="F151" s="32" t="s">
        <v>527</v>
      </c>
      <c r="G151" s="173" t="s">
        <v>528</v>
      </c>
      <c r="H151" s="37"/>
      <c r="I151" s="163">
        <v>1718</v>
      </c>
      <c r="J151" s="163">
        <f>H151+I151</f>
        <v>1718</v>
      </c>
      <c r="K151" s="32" t="s">
        <v>527</v>
      </c>
      <c r="L151" s="10" t="s">
        <v>528</v>
      </c>
      <c r="M151" s="183"/>
    </row>
    <row r="152" spans="1:13" ht="25.5" x14ac:dyDescent="0.2">
      <c r="A152" s="76"/>
      <c r="B152" s="173" t="s">
        <v>534</v>
      </c>
      <c r="C152" s="74"/>
      <c r="D152" s="163">
        <v>1019</v>
      </c>
      <c r="E152" s="163">
        <f>D152+C152</f>
        <v>1019</v>
      </c>
      <c r="F152" s="32" t="s">
        <v>535</v>
      </c>
      <c r="G152" s="173" t="s">
        <v>528</v>
      </c>
      <c r="H152" s="37"/>
      <c r="I152" s="163">
        <v>2078</v>
      </c>
      <c r="J152" s="163">
        <f>H152+I152</f>
        <v>2078</v>
      </c>
      <c r="K152" s="32" t="s">
        <v>535</v>
      </c>
      <c r="L152" s="10" t="s">
        <v>528</v>
      </c>
      <c r="M152" s="183"/>
    </row>
    <row r="153" spans="1:13" s="71" customFormat="1" x14ac:dyDescent="0.2">
      <c r="A153" s="75">
        <v>48</v>
      </c>
      <c r="B153" s="174" t="s">
        <v>1217</v>
      </c>
      <c r="C153" s="164">
        <f t="shared" ref="C153:J153" si="36">SUM(C154:C156)</f>
        <v>0</v>
      </c>
      <c r="D153" s="164">
        <f t="shared" si="36"/>
        <v>2120</v>
      </c>
      <c r="E153" s="164">
        <f t="shared" si="36"/>
        <v>2120</v>
      </c>
      <c r="F153" s="164">
        <f t="shared" si="36"/>
        <v>0</v>
      </c>
      <c r="G153" s="164">
        <f t="shared" si="36"/>
        <v>0</v>
      </c>
      <c r="H153" s="164">
        <f t="shared" si="36"/>
        <v>0</v>
      </c>
      <c r="I153" s="164">
        <f t="shared" si="36"/>
        <v>4764</v>
      </c>
      <c r="J153" s="164">
        <f t="shared" si="36"/>
        <v>4764</v>
      </c>
      <c r="K153" s="161"/>
      <c r="L153" s="162"/>
      <c r="M153" s="70"/>
    </row>
    <row r="154" spans="1:13" ht="38.25" x14ac:dyDescent="0.2">
      <c r="A154" s="76"/>
      <c r="B154" s="173" t="s">
        <v>530</v>
      </c>
      <c r="C154" s="74"/>
      <c r="D154" s="163">
        <v>1164</v>
      </c>
      <c r="E154" s="163">
        <f t="shared" si="28"/>
        <v>1164</v>
      </c>
      <c r="F154" s="32" t="s">
        <v>531</v>
      </c>
      <c r="G154" s="173" t="s">
        <v>528</v>
      </c>
      <c r="H154" s="37"/>
      <c r="I154" s="163">
        <v>2063</v>
      </c>
      <c r="J154" s="163">
        <f>H154+I154</f>
        <v>2063</v>
      </c>
      <c r="K154" s="32" t="s">
        <v>531</v>
      </c>
      <c r="L154" s="10" t="s">
        <v>528</v>
      </c>
      <c r="M154" s="183"/>
    </row>
    <row r="155" spans="1:13" ht="25.5" x14ac:dyDescent="0.2">
      <c r="A155" s="76"/>
      <c r="B155" s="173" t="s">
        <v>545</v>
      </c>
      <c r="C155" s="74"/>
      <c r="D155" s="163">
        <v>381</v>
      </c>
      <c r="E155" s="163">
        <f>D155+C155</f>
        <v>381</v>
      </c>
      <c r="F155" s="32" t="s">
        <v>546</v>
      </c>
      <c r="G155" s="173" t="s">
        <v>528</v>
      </c>
      <c r="H155" s="37"/>
      <c r="I155" s="163">
        <v>1276</v>
      </c>
      <c r="J155" s="163">
        <f>H155+I155</f>
        <v>1276</v>
      </c>
      <c r="K155" s="32" t="s">
        <v>546</v>
      </c>
      <c r="L155" s="10" t="s">
        <v>528</v>
      </c>
      <c r="M155" s="183"/>
    </row>
    <row r="156" spans="1:13" ht="25.5" x14ac:dyDescent="0.2">
      <c r="A156" s="76"/>
      <c r="B156" s="173" t="s">
        <v>547</v>
      </c>
      <c r="C156" s="74"/>
      <c r="D156" s="163">
        <v>575</v>
      </c>
      <c r="E156" s="163">
        <f>D156+C156</f>
        <v>575</v>
      </c>
      <c r="F156" s="32" t="s">
        <v>546</v>
      </c>
      <c r="G156" s="173" t="s">
        <v>528</v>
      </c>
      <c r="H156" s="37"/>
      <c r="I156" s="163">
        <v>1425</v>
      </c>
      <c r="J156" s="163">
        <f>H156+I156</f>
        <v>1425</v>
      </c>
      <c r="K156" s="32" t="s">
        <v>546</v>
      </c>
      <c r="L156" s="10" t="s">
        <v>528</v>
      </c>
      <c r="M156" s="183"/>
    </row>
    <row r="157" spans="1:13" s="71" customFormat="1" x14ac:dyDescent="0.2">
      <c r="A157" s="75">
        <v>49</v>
      </c>
      <c r="B157" s="174" t="s">
        <v>1219</v>
      </c>
      <c r="C157" s="164">
        <f t="shared" ref="C157:J157" si="37">SUM(C158:C160)</f>
        <v>0</v>
      </c>
      <c r="D157" s="164">
        <f t="shared" si="37"/>
        <v>1899</v>
      </c>
      <c r="E157" s="164">
        <f t="shared" si="37"/>
        <v>1899</v>
      </c>
      <c r="F157" s="164">
        <f t="shared" si="37"/>
        <v>0</v>
      </c>
      <c r="G157" s="164">
        <f t="shared" si="37"/>
        <v>0</v>
      </c>
      <c r="H157" s="164">
        <f t="shared" si="37"/>
        <v>0</v>
      </c>
      <c r="I157" s="164">
        <f t="shared" si="37"/>
        <v>5041</v>
      </c>
      <c r="J157" s="164">
        <f t="shared" si="37"/>
        <v>5041</v>
      </c>
      <c r="K157" s="161"/>
      <c r="L157" s="162"/>
      <c r="M157" s="70"/>
    </row>
    <row r="158" spans="1:13" ht="25.5" x14ac:dyDescent="0.2">
      <c r="A158" s="76">
        <v>4</v>
      </c>
      <c r="B158" s="173" t="s">
        <v>532</v>
      </c>
      <c r="C158" s="74"/>
      <c r="D158" s="163">
        <v>831</v>
      </c>
      <c r="E158" s="163">
        <f t="shared" si="28"/>
        <v>831</v>
      </c>
      <c r="F158" s="32" t="s">
        <v>533</v>
      </c>
      <c r="G158" s="173" t="s">
        <v>528</v>
      </c>
      <c r="H158" s="37"/>
      <c r="I158" s="163">
        <v>1619</v>
      </c>
      <c r="J158" s="163">
        <f>H158+I158</f>
        <v>1619</v>
      </c>
      <c r="K158" s="32" t="s">
        <v>533</v>
      </c>
      <c r="L158" s="10" t="s">
        <v>528</v>
      </c>
      <c r="M158" s="183"/>
    </row>
    <row r="159" spans="1:13" ht="38.25" x14ac:dyDescent="0.2">
      <c r="A159" s="76">
        <v>6</v>
      </c>
      <c r="B159" s="173" t="s">
        <v>536</v>
      </c>
      <c r="C159" s="74"/>
      <c r="D159" s="163">
        <v>654</v>
      </c>
      <c r="E159" s="163">
        <f t="shared" si="28"/>
        <v>654</v>
      </c>
      <c r="F159" s="32" t="s">
        <v>537</v>
      </c>
      <c r="G159" s="173" t="s">
        <v>528</v>
      </c>
      <c r="H159" s="37"/>
      <c r="I159" s="163">
        <v>1886</v>
      </c>
      <c r="J159" s="163">
        <f>H159+I159</f>
        <v>1886</v>
      </c>
      <c r="K159" s="32" t="s">
        <v>537</v>
      </c>
      <c r="L159" s="10" t="s">
        <v>528</v>
      </c>
      <c r="M159" s="183"/>
    </row>
    <row r="160" spans="1:13" ht="38.25" x14ac:dyDescent="0.2">
      <c r="A160" s="76">
        <v>7</v>
      </c>
      <c r="B160" s="173" t="s">
        <v>538</v>
      </c>
      <c r="C160" s="74"/>
      <c r="D160" s="163">
        <v>414</v>
      </c>
      <c r="E160" s="163">
        <f t="shared" si="28"/>
        <v>414</v>
      </c>
      <c r="F160" s="32" t="s">
        <v>537</v>
      </c>
      <c r="G160" s="173" t="s">
        <v>528</v>
      </c>
      <c r="H160" s="37"/>
      <c r="I160" s="163">
        <v>1536</v>
      </c>
      <c r="J160" s="163">
        <f>H160+I160</f>
        <v>1536</v>
      </c>
      <c r="K160" s="32" t="s">
        <v>537</v>
      </c>
      <c r="L160" s="10" t="s">
        <v>528</v>
      </c>
      <c r="M160" s="183"/>
    </row>
    <row r="161" spans="1:13" s="71" customFormat="1" x14ac:dyDescent="0.2">
      <c r="A161" s="75">
        <v>50</v>
      </c>
      <c r="B161" s="174" t="s">
        <v>1218</v>
      </c>
      <c r="C161" s="164">
        <f t="shared" ref="C161:J161" si="38">SUM(C162:C165)</f>
        <v>0</v>
      </c>
      <c r="D161" s="164">
        <f t="shared" si="38"/>
        <v>1683</v>
      </c>
      <c r="E161" s="164">
        <f t="shared" si="38"/>
        <v>1683</v>
      </c>
      <c r="F161" s="164">
        <f t="shared" si="38"/>
        <v>0</v>
      </c>
      <c r="G161" s="164">
        <f t="shared" si="38"/>
        <v>0</v>
      </c>
      <c r="H161" s="164">
        <f t="shared" si="38"/>
        <v>0</v>
      </c>
      <c r="I161" s="164">
        <f t="shared" si="38"/>
        <v>5006</v>
      </c>
      <c r="J161" s="164">
        <f t="shared" si="38"/>
        <v>5006</v>
      </c>
      <c r="K161" s="161"/>
      <c r="L161" s="162"/>
      <c r="M161" s="70"/>
    </row>
    <row r="162" spans="1:13" ht="38.25" x14ac:dyDescent="0.2">
      <c r="A162" s="76"/>
      <c r="B162" s="173" t="s">
        <v>539</v>
      </c>
      <c r="C162" s="74"/>
      <c r="D162" s="163">
        <v>522</v>
      </c>
      <c r="E162" s="163">
        <f t="shared" si="28"/>
        <v>522</v>
      </c>
      <c r="F162" s="32" t="s">
        <v>540</v>
      </c>
      <c r="G162" s="173" t="s">
        <v>528</v>
      </c>
      <c r="H162" s="37"/>
      <c r="I162" s="163">
        <v>1829</v>
      </c>
      <c r="J162" s="163">
        <f>H162+I162</f>
        <v>1829</v>
      </c>
      <c r="K162" s="32" t="s">
        <v>540</v>
      </c>
      <c r="L162" s="10" t="s">
        <v>528</v>
      </c>
      <c r="M162" s="183"/>
    </row>
    <row r="163" spans="1:13" ht="38.25" x14ac:dyDescent="0.2">
      <c r="A163" s="76"/>
      <c r="B163" s="173" t="s">
        <v>541</v>
      </c>
      <c r="C163" s="74"/>
      <c r="D163" s="163">
        <v>270</v>
      </c>
      <c r="E163" s="163">
        <f t="shared" si="28"/>
        <v>270</v>
      </c>
      <c r="F163" s="32" t="s">
        <v>542</v>
      </c>
      <c r="G163" s="173" t="s">
        <v>528</v>
      </c>
      <c r="H163" s="37"/>
      <c r="I163" s="163">
        <v>912</v>
      </c>
      <c r="J163" s="163">
        <f>H163+I163</f>
        <v>912</v>
      </c>
      <c r="K163" s="32" t="s">
        <v>542</v>
      </c>
      <c r="L163" s="10" t="s">
        <v>528</v>
      </c>
      <c r="M163" s="183"/>
    </row>
    <row r="164" spans="1:13" ht="25.5" x14ac:dyDescent="0.2">
      <c r="A164" s="76"/>
      <c r="B164" s="173" t="s">
        <v>543</v>
      </c>
      <c r="C164" s="74"/>
      <c r="D164" s="163">
        <v>209</v>
      </c>
      <c r="E164" s="163">
        <f t="shared" si="28"/>
        <v>209</v>
      </c>
      <c r="F164" s="32" t="s">
        <v>544</v>
      </c>
      <c r="G164" s="173" t="s">
        <v>528</v>
      </c>
      <c r="H164" s="37"/>
      <c r="I164" s="163">
        <v>747</v>
      </c>
      <c r="J164" s="163">
        <f>H164+I164</f>
        <v>747</v>
      </c>
      <c r="K164" s="32" t="s">
        <v>544</v>
      </c>
      <c r="L164" s="10" t="s">
        <v>528</v>
      </c>
      <c r="M164" s="183"/>
    </row>
    <row r="165" spans="1:13" ht="25.5" x14ac:dyDescent="0.2">
      <c r="A165" s="76"/>
      <c r="B165" s="173" t="s">
        <v>548</v>
      </c>
      <c r="C165" s="74"/>
      <c r="D165" s="163">
        <v>682</v>
      </c>
      <c r="E165" s="163">
        <f t="shared" si="28"/>
        <v>682</v>
      </c>
      <c r="F165" s="32" t="s">
        <v>549</v>
      </c>
      <c r="G165" s="173" t="s">
        <v>528</v>
      </c>
      <c r="H165" s="37"/>
      <c r="I165" s="163">
        <v>1518</v>
      </c>
      <c r="J165" s="163">
        <f>H165+I165</f>
        <v>1518</v>
      </c>
      <c r="K165" s="32" t="s">
        <v>549</v>
      </c>
      <c r="L165" s="10" t="s">
        <v>528</v>
      </c>
      <c r="M165" s="183"/>
    </row>
    <row r="166" spans="1:13" s="71" customFormat="1" x14ac:dyDescent="0.2">
      <c r="A166" s="75">
        <v>51</v>
      </c>
      <c r="B166" s="174" t="s">
        <v>1224</v>
      </c>
      <c r="C166" s="164">
        <f t="shared" ref="C166:J166" si="39">SUM(C167:C169)</f>
        <v>0</v>
      </c>
      <c r="D166" s="164">
        <f t="shared" si="39"/>
        <v>4858</v>
      </c>
      <c r="E166" s="164">
        <f t="shared" si="39"/>
        <v>4858</v>
      </c>
      <c r="F166" s="164">
        <f t="shared" si="39"/>
        <v>0</v>
      </c>
      <c r="G166" s="164">
        <f t="shared" si="39"/>
        <v>0</v>
      </c>
      <c r="H166" s="164">
        <f t="shared" si="39"/>
        <v>0</v>
      </c>
      <c r="I166" s="164">
        <f t="shared" si="39"/>
        <v>11143</v>
      </c>
      <c r="J166" s="164">
        <f t="shared" si="39"/>
        <v>11143</v>
      </c>
      <c r="K166" s="161"/>
      <c r="L166" s="162"/>
      <c r="M166" s="70"/>
    </row>
    <row r="167" spans="1:13" ht="38.25" x14ac:dyDescent="0.2">
      <c r="A167" s="76"/>
      <c r="B167" s="173" t="s">
        <v>550</v>
      </c>
      <c r="C167" s="74"/>
      <c r="D167" s="163">
        <v>2048</v>
      </c>
      <c r="E167" s="163">
        <f t="shared" si="28"/>
        <v>2048</v>
      </c>
      <c r="F167" s="32" t="s">
        <v>551</v>
      </c>
      <c r="G167" s="173" t="s">
        <v>552</v>
      </c>
      <c r="H167" s="37"/>
      <c r="I167" s="163">
        <v>4073</v>
      </c>
      <c r="J167" s="163">
        <f>H167+I167</f>
        <v>4073</v>
      </c>
      <c r="K167" s="32" t="s">
        <v>551</v>
      </c>
      <c r="L167" s="10" t="s">
        <v>552</v>
      </c>
      <c r="M167" s="183"/>
    </row>
    <row r="168" spans="1:13" ht="51" x14ac:dyDescent="0.2">
      <c r="A168" s="76"/>
      <c r="B168" s="173" t="s">
        <v>572</v>
      </c>
      <c r="C168" s="74"/>
      <c r="D168" s="163">
        <v>1485</v>
      </c>
      <c r="E168" s="163">
        <f>D168+C168</f>
        <v>1485</v>
      </c>
      <c r="F168" s="32" t="s">
        <v>571</v>
      </c>
      <c r="G168" s="173" t="s">
        <v>573</v>
      </c>
      <c r="H168" s="37"/>
      <c r="I168" s="163">
        <v>3753</v>
      </c>
      <c r="J168" s="163">
        <f>H168+I168</f>
        <v>3753</v>
      </c>
      <c r="K168" s="32" t="s">
        <v>571</v>
      </c>
      <c r="L168" s="10" t="s">
        <v>573</v>
      </c>
      <c r="M168" s="183"/>
    </row>
    <row r="169" spans="1:13" ht="51" x14ac:dyDescent="0.2">
      <c r="A169" s="76"/>
      <c r="B169" s="173" t="s">
        <v>564</v>
      </c>
      <c r="C169" s="74"/>
      <c r="D169" s="163">
        <v>1325</v>
      </c>
      <c r="E169" s="163">
        <f>D169+C169</f>
        <v>1325</v>
      </c>
      <c r="F169" s="32" t="s">
        <v>565</v>
      </c>
      <c r="G169" s="173" t="s">
        <v>566</v>
      </c>
      <c r="H169" s="37"/>
      <c r="I169" s="163">
        <v>3317</v>
      </c>
      <c r="J169" s="163">
        <f>H169+I169</f>
        <v>3317</v>
      </c>
      <c r="K169" s="32" t="s">
        <v>565</v>
      </c>
      <c r="L169" s="10" t="s">
        <v>566</v>
      </c>
      <c r="M169" s="183"/>
    </row>
    <row r="170" spans="1:13" s="71" customFormat="1" x14ac:dyDescent="0.2">
      <c r="A170" s="75">
        <v>52</v>
      </c>
      <c r="B170" s="174" t="s">
        <v>1223</v>
      </c>
      <c r="C170" s="164">
        <f t="shared" ref="C170:J170" si="40">SUM(C171:C173)</f>
        <v>0</v>
      </c>
      <c r="D170" s="164">
        <f t="shared" si="40"/>
        <v>2469</v>
      </c>
      <c r="E170" s="164">
        <f t="shared" si="40"/>
        <v>2469</v>
      </c>
      <c r="F170" s="164">
        <f t="shared" si="40"/>
        <v>0</v>
      </c>
      <c r="G170" s="164">
        <f t="shared" si="40"/>
        <v>0</v>
      </c>
      <c r="H170" s="164">
        <f t="shared" si="40"/>
        <v>0</v>
      </c>
      <c r="I170" s="164">
        <f t="shared" si="40"/>
        <v>5803</v>
      </c>
      <c r="J170" s="164">
        <f t="shared" si="40"/>
        <v>5803</v>
      </c>
      <c r="K170" s="161"/>
      <c r="L170" s="162"/>
      <c r="M170" s="70"/>
    </row>
    <row r="171" spans="1:13" ht="25.5" x14ac:dyDescent="0.2">
      <c r="A171" s="76"/>
      <c r="B171" s="173" t="s">
        <v>553</v>
      </c>
      <c r="C171" s="74"/>
      <c r="D171" s="163">
        <v>462</v>
      </c>
      <c r="E171" s="163">
        <f t="shared" si="28"/>
        <v>462</v>
      </c>
      <c r="F171" s="32" t="s">
        <v>554</v>
      </c>
      <c r="G171" s="173" t="s">
        <v>555</v>
      </c>
      <c r="H171" s="37"/>
      <c r="I171" s="163">
        <v>978</v>
      </c>
      <c r="J171" s="163">
        <f>H171+I171</f>
        <v>978</v>
      </c>
      <c r="K171" s="32" t="s">
        <v>554</v>
      </c>
      <c r="L171" s="10" t="s">
        <v>555</v>
      </c>
      <c r="M171" s="183"/>
    </row>
    <row r="172" spans="1:13" ht="25.5" x14ac:dyDescent="0.2">
      <c r="A172" s="76"/>
      <c r="B172" s="173" t="s">
        <v>561</v>
      </c>
      <c r="C172" s="74"/>
      <c r="D172" s="163">
        <v>1004</v>
      </c>
      <c r="E172" s="163">
        <f>D172+C172</f>
        <v>1004</v>
      </c>
      <c r="F172" s="32" t="s">
        <v>562</v>
      </c>
      <c r="G172" s="173" t="s">
        <v>563</v>
      </c>
      <c r="H172" s="37"/>
      <c r="I172" s="163">
        <v>2154</v>
      </c>
      <c r="J172" s="163">
        <f>H172+I172</f>
        <v>2154</v>
      </c>
      <c r="K172" s="32" t="s">
        <v>562</v>
      </c>
      <c r="L172" s="10" t="s">
        <v>563</v>
      </c>
      <c r="M172" s="183"/>
    </row>
    <row r="173" spans="1:13" ht="38.25" x14ac:dyDescent="0.2">
      <c r="A173" s="76"/>
      <c r="B173" s="173" t="s">
        <v>574</v>
      </c>
      <c r="C173" s="74"/>
      <c r="D173" s="163">
        <v>1003</v>
      </c>
      <c r="E173" s="163">
        <f>D173+C173</f>
        <v>1003</v>
      </c>
      <c r="F173" s="32" t="s">
        <v>575</v>
      </c>
      <c r="G173" s="173" t="s">
        <v>573</v>
      </c>
      <c r="H173" s="37"/>
      <c r="I173" s="163">
        <v>2671</v>
      </c>
      <c r="J173" s="163">
        <f>H173+I173</f>
        <v>2671</v>
      </c>
      <c r="K173" s="32" t="s">
        <v>575</v>
      </c>
      <c r="L173" s="10" t="s">
        <v>573</v>
      </c>
      <c r="M173" s="183"/>
    </row>
    <row r="174" spans="1:13" s="71" customFormat="1" x14ac:dyDescent="0.2">
      <c r="A174" s="75">
        <v>53</v>
      </c>
      <c r="B174" s="174" t="s">
        <v>1129</v>
      </c>
      <c r="C174" s="164">
        <f t="shared" ref="C174:J174" si="41">SUM(C175:C176)</f>
        <v>0</v>
      </c>
      <c r="D174" s="164">
        <f t="shared" si="41"/>
        <v>2245</v>
      </c>
      <c r="E174" s="164">
        <f t="shared" si="41"/>
        <v>2245</v>
      </c>
      <c r="F174" s="164">
        <f t="shared" si="41"/>
        <v>0</v>
      </c>
      <c r="G174" s="164">
        <f t="shared" si="41"/>
        <v>0</v>
      </c>
      <c r="H174" s="164">
        <f t="shared" si="41"/>
        <v>0</v>
      </c>
      <c r="I174" s="164">
        <f t="shared" si="41"/>
        <v>3338</v>
      </c>
      <c r="J174" s="164">
        <f t="shared" si="41"/>
        <v>3338</v>
      </c>
      <c r="K174" s="161"/>
      <c r="L174" s="162"/>
      <c r="M174" s="70"/>
    </row>
    <row r="175" spans="1:13" ht="25.5" x14ac:dyDescent="0.2">
      <c r="A175" s="76"/>
      <c r="B175" s="173" t="s">
        <v>556</v>
      </c>
      <c r="C175" s="74"/>
      <c r="D175" s="163">
        <v>947</v>
      </c>
      <c r="E175" s="163">
        <f>D175+C175</f>
        <v>947</v>
      </c>
      <c r="F175" s="32" t="s">
        <v>557</v>
      </c>
      <c r="G175" s="173" t="s">
        <v>442</v>
      </c>
      <c r="H175" s="37"/>
      <c r="I175" s="163">
        <v>1404</v>
      </c>
      <c r="J175" s="163">
        <f>H175+I175</f>
        <v>1404</v>
      </c>
      <c r="K175" s="32" t="s">
        <v>557</v>
      </c>
      <c r="L175" s="10" t="s">
        <v>442</v>
      </c>
      <c r="M175" s="183"/>
    </row>
    <row r="176" spans="1:13" ht="38.25" x14ac:dyDescent="0.2">
      <c r="A176" s="76"/>
      <c r="B176" s="173" t="s">
        <v>583</v>
      </c>
      <c r="C176" s="74"/>
      <c r="D176" s="163">
        <v>1298</v>
      </c>
      <c r="E176" s="163">
        <f>D176+C176</f>
        <v>1298</v>
      </c>
      <c r="F176" s="32" t="s">
        <v>580</v>
      </c>
      <c r="G176" s="173" t="s">
        <v>442</v>
      </c>
      <c r="H176" s="37"/>
      <c r="I176" s="163">
        <v>1934</v>
      </c>
      <c r="J176" s="163">
        <f>H176+I176</f>
        <v>1934</v>
      </c>
      <c r="K176" s="32" t="s">
        <v>580</v>
      </c>
      <c r="L176" s="10" t="s">
        <v>442</v>
      </c>
      <c r="M176" s="183"/>
    </row>
    <row r="177" spans="1:13" s="71" customFormat="1" x14ac:dyDescent="0.2">
      <c r="A177" s="75">
        <v>54</v>
      </c>
      <c r="B177" s="174" t="s">
        <v>1222</v>
      </c>
      <c r="C177" s="164">
        <f t="shared" ref="C177:J177" si="42">SUM(C178:C180)</f>
        <v>0</v>
      </c>
      <c r="D177" s="164">
        <f t="shared" si="42"/>
        <v>2271</v>
      </c>
      <c r="E177" s="164">
        <f t="shared" si="42"/>
        <v>2271</v>
      </c>
      <c r="F177" s="164">
        <f t="shared" si="42"/>
        <v>0</v>
      </c>
      <c r="G177" s="164">
        <f t="shared" si="42"/>
        <v>0</v>
      </c>
      <c r="H177" s="164">
        <f t="shared" si="42"/>
        <v>0</v>
      </c>
      <c r="I177" s="164">
        <f t="shared" si="42"/>
        <v>5085</v>
      </c>
      <c r="J177" s="164">
        <f t="shared" si="42"/>
        <v>5085</v>
      </c>
      <c r="K177" s="161"/>
      <c r="L177" s="162"/>
      <c r="M177" s="70"/>
    </row>
    <row r="178" spans="1:13" ht="38.25" x14ac:dyDescent="0.2">
      <c r="A178" s="76"/>
      <c r="B178" s="173" t="s">
        <v>558</v>
      </c>
      <c r="C178" s="74"/>
      <c r="D178" s="163">
        <v>741</v>
      </c>
      <c r="E178" s="163">
        <f t="shared" si="28"/>
        <v>741</v>
      </c>
      <c r="F178" s="32" t="s">
        <v>559</v>
      </c>
      <c r="G178" s="173" t="s">
        <v>560</v>
      </c>
      <c r="H178" s="37"/>
      <c r="I178" s="163">
        <v>2010</v>
      </c>
      <c r="J178" s="163">
        <f>H178+I178</f>
        <v>2010</v>
      </c>
      <c r="K178" s="32" t="s">
        <v>559</v>
      </c>
      <c r="L178" s="10" t="s">
        <v>560</v>
      </c>
      <c r="M178" s="183"/>
    </row>
    <row r="179" spans="1:13" ht="38.25" x14ac:dyDescent="0.2">
      <c r="A179" s="76"/>
      <c r="B179" s="173" t="s">
        <v>579</v>
      </c>
      <c r="C179" s="74"/>
      <c r="D179" s="163">
        <v>741</v>
      </c>
      <c r="E179" s="163">
        <f>D179+C179</f>
        <v>741</v>
      </c>
      <c r="F179" s="32" t="s">
        <v>580</v>
      </c>
      <c r="G179" s="173" t="s">
        <v>577</v>
      </c>
      <c r="H179" s="37"/>
      <c r="I179" s="163">
        <v>1900</v>
      </c>
      <c r="J179" s="163">
        <f>H179+I179</f>
        <v>1900</v>
      </c>
      <c r="K179" s="32" t="s">
        <v>580</v>
      </c>
      <c r="L179" s="10" t="s">
        <v>577</v>
      </c>
      <c r="M179" s="183"/>
    </row>
    <row r="180" spans="1:13" ht="25.5" x14ac:dyDescent="0.2">
      <c r="A180" s="76"/>
      <c r="B180" s="173" t="s">
        <v>581</v>
      </c>
      <c r="C180" s="74"/>
      <c r="D180" s="163">
        <v>789</v>
      </c>
      <c r="E180" s="163">
        <f>D180+C180</f>
        <v>789</v>
      </c>
      <c r="F180" s="32" t="s">
        <v>582</v>
      </c>
      <c r="G180" s="173" t="s">
        <v>442</v>
      </c>
      <c r="H180" s="37"/>
      <c r="I180" s="163">
        <v>1175</v>
      </c>
      <c r="J180" s="163">
        <f>H180+I180</f>
        <v>1175</v>
      </c>
      <c r="K180" s="32" t="s">
        <v>582</v>
      </c>
      <c r="L180" s="10" t="s">
        <v>442</v>
      </c>
      <c r="M180" s="183"/>
    </row>
    <row r="181" spans="1:13" s="71" customFormat="1" x14ac:dyDescent="0.2">
      <c r="A181" s="75">
        <v>55</v>
      </c>
      <c r="B181" s="174" t="s">
        <v>1221</v>
      </c>
      <c r="C181" s="164">
        <f t="shared" ref="C181:J181" si="43">SUM(C182:C185)</f>
        <v>0</v>
      </c>
      <c r="D181" s="164">
        <f t="shared" si="43"/>
        <v>4018</v>
      </c>
      <c r="E181" s="164">
        <f t="shared" si="43"/>
        <v>4018</v>
      </c>
      <c r="F181" s="164">
        <f t="shared" si="43"/>
        <v>0</v>
      </c>
      <c r="G181" s="164">
        <f t="shared" si="43"/>
        <v>0</v>
      </c>
      <c r="H181" s="164">
        <f t="shared" si="43"/>
        <v>0</v>
      </c>
      <c r="I181" s="164">
        <f t="shared" si="43"/>
        <v>10876</v>
      </c>
      <c r="J181" s="164">
        <f t="shared" si="43"/>
        <v>10876</v>
      </c>
      <c r="K181" s="161"/>
      <c r="L181" s="162"/>
      <c r="M181" s="70"/>
    </row>
    <row r="182" spans="1:13" ht="38.25" x14ac:dyDescent="0.2">
      <c r="A182" s="76"/>
      <c r="B182" s="173" t="s">
        <v>567</v>
      </c>
      <c r="C182" s="74"/>
      <c r="D182" s="163">
        <v>349</v>
      </c>
      <c r="E182" s="163">
        <f t="shared" si="28"/>
        <v>349</v>
      </c>
      <c r="F182" s="32" t="s">
        <v>568</v>
      </c>
      <c r="G182" s="173" t="s">
        <v>569</v>
      </c>
      <c r="H182" s="37"/>
      <c r="I182" s="163">
        <v>921</v>
      </c>
      <c r="J182" s="163">
        <f>H182+I182</f>
        <v>921</v>
      </c>
      <c r="K182" s="32" t="s">
        <v>568</v>
      </c>
      <c r="L182" s="10" t="s">
        <v>569</v>
      </c>
      <c r="M182" s="183"/>
    </row>
    <row r="183" spans="1:13" ht="51" x14ac:dyDescent="0.2">
      <c r="A183" s="76"/>
      <c r="B183" s="173" t="s">
        <v>570</v>
      </c>
      <c r="C183" s="74"/>
      <c r="D183" s="163">
        <v>1271</v>
      </c>
      <c r="E183" s="163">
        <f t="shared" si="28"/>
        <v>1271</v>
      </c>
      <c r="F183" s="32" t="s">
        <v>571</v>
      </c>
      <c r="G183" s="173" t="s">
        <v>569</v>
      </c>
      <c r="H183" s="37"/>
      <c r="I183" s="163">
        <v>3525</v>
      </c>
      <c r="J183" s="163">
        <f>H183+I183</f>
        <v>3525</v>
      </c>
      <c r="K183" s="32" t="s">
        <v>571</v>
      </c>
      <c r="L183" s="10" t="s">
        <v>569</v>
      </c>
      <c r="M183" s="183"/>
    </row>
    <row r="184" spans="1:13" ht="51" x14ac:dyDescent="0.2">
      <c r="A184" s="76"/>
      <c r="B184" s="173" t="s">
        <v>576</v>
      </c>
      <c r="C184" s="74"/>
      <c r="D184" s="163">
        <v>1075</v>
      </c>
      <c r="E184" s="163">
        <f t="shared" si="28"/>
        <v>1075</v>
      </c>
      <c r="F184" s="32" t="s">
        <v>571</v>
      </c>
      <c r="G184" s="173" t="s">
        <v>577</v>
      </c>
      <c r="H184" s="37"/>
      <c r="I184" s="163">
        <v>2965</v>
      </c>
      <c r="J184" s="163">
        <f>H184+I184</f>
        <v>2965</v>
      </c>
      <c r="K184" s="32" t="s">
        <v>571</v>
      </c>
      <c r="L184" s="10" t="s">
        <v>577</v>
      </c>
      <c r="M184" s="183"/>
    </row>
    <row r="185" spans="1:13" ht="51" x14ac:dyDescent="0.2">
      <c r="A185" s="76"/>
      <c r="B185" s="173" t="s">
        <v>578</v>
      </c>
      <c r="C185" s="74"/>
      <c r="D185" s="163">
        <v>1323</v>
      </c>
      <c r="E185" s="163">
        <f t="shared" si="28"/>
        <v>1323</v>
      </c>
      <c r="F185" s="32" t="s">
        <v>571</v>
      </c>
      <c r="G185" s="173" t="s">
        <v>577</v>
      </c>
      <c r="H185" s="37"/>
      <c r="I185" s="163">
        <v>3465</v>
      </c>
      <c r="J185" s="163">
        <f>H185+I185</f>
        <v>3465</v>
      </c>
      <c r="K185" s="32" t="s">
        <v>571</v>
      </c>
      <c r="L185" s="10" t="s">
        <v>577</v>
      </c>
      <c r="M185" s="183"/>
    </row>
    <row r="186" spans="1:13" s="71" customFormat="1" x14ac:dyDescent="0.2">
      <c r="A186" s="75">
        <v>56</v>
      </c>
      <c r="B186" s="174" t="s">
        <v>584</v>
      </c>
      <c r="C186" s="164">
        <f t="shared" ref="C186:J186" si="44">SUM(C187:C187)</f>
        <v>0</v>
      </c>
      <c r="D186" s="164">
        <f t="shared" si="44"/>
        <v>937</v>
      </c>
      <c r="E186" s="164">
        <f t="shared" si="44"/>
        <v>937</v>
      </c>
      <c r="F186" s="164">
        <f t="shared" si="44"/>
        <v>0</v>
      </c>
      <c r="G186" s="164">
        <f t="shared" si="44"/>
        <v>0</v>
      </c>
      <c r="H186" s="164">
        <f t="shared" si="44"/>
        <v>0</v>
      </c>
      <c r="I186" s="164">
        <f t="shared" si="44"/>
        <v>2295</v>
      </c>
      <c r="J186" s="164">
        <f t="shared" si="44"/>
        <v>2295</v>
      </c>
      <c r="K186" s="161"/>
      <c r="L186" s="162"/>
      <c r="M186" s="70"/>
    </row>
    <row r="187" spans="1:13" ht="51" x14ac:dyDescent="0.2">
      <c r="A187" s="76"/>
      <c r="B187" s="173" t="s">
        <v>307</v>
      </c>
      <c r="C187" s="74"/>
      <c r="D187" s="163">
        <v>937</v>
      </c>
      <c r="E187" s="163">
        <f t="shared" si="28"/>
        <v>937</v>
      </c>
      <c r="F187" s="32" t="s">
        <v>1254</v>
      </c>
      <c r="G187" s="173" t="s">
        <v>442</v>
      </c>
      <c r="H187" s="37"/>
      <c r="I187" s="163">
        <v>2295</v>
      </c>
      <c r="J187" s="163">
        <f>H187+I187</f>
        <v>2295</v>
      </c>
      <c r="K187" s="32" t="s">
        <v>1254</v>
      </c>
      <c r="L187" s="10" t="s">
        <v>442</v>
      </c>
      <c r="M187" s="183"/>
    </row>
    <row r="188" spans="1:13" s="71" customFormat="1" ht="31.5" customHeight="1" x14ac:dyDescent="0.2">
      <c r="A188" s="162">
        <v>57</v>
      </c>
      <c r="B188" s="174" t="s">
        <v>1256</v>
      </c>
      <c r="C188" s="164">
        <f t="shared" ref="C188:J188" si="45">SUM(C189:C192)</f>
        <v>1081</v>
      </c>
      <c r="D188" s="164">
        <f t="shared" si="45"/>
        <v>2387</v>
      </c>
      <c r="E188" s="164">
        <f t="shared" si="45"/>
        <v>3468</v>
      </c>
      <c r="F188" s="164">
        <f t="shared" si="45"/>
        <v>0</v>
      </c>
      <c r="G188" s="164">
        <f t="shared" si="45"/>
        <v>0</v>
      </c>
      <c r="H188" s="164">
        <f t="shared" si="45"/>
        <v>1877</v>
      </c>
      <c r="I188" s="164">
        <f t="shared" si="45"/>
        <v>3511</v>
      </c>
      <c r="J188" s="164">
        <f t="shared" si="45"/>
        <v>5388</v>
      </c>
      <c r="K188" s="161"/>
      <c r="L188" s="162"/>
      <c r="M188" s="70"/>
    </row>
    <row r="189" spans="1:13" ht="51" x14ac:dyDescent="0.2">
      <c r="A189" s="10"/>
      <c r="B189" s="173" t="s">
        <v>585</v>
      </c>
      <c r="C189" s="163">
        <v>462</v>
      </c>
      <c r="D189" s="163">
        <v>1025</v>
      </c>
      <c r="E189" s="163">
        <f>C189+D189</f>
        <v>1487</v>
      </c>
      <c r="F189" s="32" t="s">
        <v>586</v>
      </c>
      <c r="G189" s="173" t="s">
        <v>587</v>
      </c>
      <c r="H189" s="163">
        <v>654</v>
      </c>
      <c r="I189" s="163">
        <v>1552</v>
      </c>
      <c r="J189" s="163">
        <f>H189+I189</f>
        <v>2206</v>
      </c>
      <c r="K189" s="32" t="s">
        <v>586</v>
      </c>
      <c r="L189" s="10" t="s">
        <v>587</v>
      </c>
      <c r="M189" s="183"/>
    </row>
    <row r="190" spans="1:13" ht="25.5" x14ac:dyDescent="0.2">
      <c r="A190" s="10"/>
      <c r="B190" s="173" t="s">
        <v>588</v>
      </c>
      <c r="C190" s="163">
        <v>265</v>
      </c>
      <c r="D190" s="163">
        <v>541</v>
      </c>
      <c r="E190" s="163">
        <f t="shared" ref="E190:E206" si="46">C190+D190</f>
        <v>806</v>
      </c>
      <c r="F190" s="32" t="s">
        <v>589</v>
      </c>
      <c r="G190" s="173" t="s">
        <v>587</v>
      </c>
      <c r="H190" s="163">
        <v>401</v>
      </c>
      <c r="I190" s="163">
        <v>765</v>
      </c>
      <c r="J190" s="163">
        <f t="shared" ref="J190:J206" si="47">H190+I190</f>
        <v>1166</v>
      </c>
      <c r="K190" s="32" t="s">
        <v>589</v>
      </c>
      <c r="L190" s="10" t="s">
        <v>587</v>
      </c>
      <c r="M190" s="183"/>
    </row>
    <row r="191" spans="1:13" ht="38.25" x14ac:dyDescent="0.2">
      <c r="A191" s="10"/>
      <c r="B191" s="173" t="s">
        <v>590</v>
      </c>
      <c r="C191" s="163">
        <v>248</v>
      </c>
      <c r="D191" s="163">
        <v>536</v>
      </c>
      <c r="E191" s="163">
        <f t="shared" si="46"/>
        <v>784</v>
      </c>
      <c r="F191" s="32" t="s">
        <v>591</v>
      </c>
      <c r="G191" s="173" t="s">
        <v>587</v>
      </c>
      <c r="H191" s="163">
        <v>501</v>
      </c>
      <c r="I191" s="163">
        <v>744</v>
      </c>
      <c r="J191" s="163">
        <f t="shared" si="47"/>
        <v>1245</v>
      </c>
      <c r="K191" s="32" t="s">
        <v>591</v>
      </c>
      <c r="L191" s="10" t="s">
        <v>587</v>
      </c>
      <c r="M191" s="183"/>
    </row>
    <row r="192" spans="1:13" ht="38.25" x14ac:dyDescent="0.2">
      <c r="A192" s="10"/>
      <c r="B192" s="173" t="s">
        <v>592</v>
      </c>
      <c r="C192" s="163">
        <v>106</v>
      </c>
      <c r="D192" s="163">
        <v>285</v>
      </c>
      <c r="E192" s="163">
        <f t="shared" si="46"/>
        <v>391</v>
      </c>
      <c r="F192" s="32" t="s">
        <v>593</v>
      </c>
      <c r="G192" s="173" t="s">
        <v>587</v>
      </c>
      <c r="H192" s="163">
        <v>321</v>
      </c>
      <c r="I192" s="163">
        <v>450</v>
      </c>
      <c r="J192" s="163">
        <f t="shared" si="47"/>
        <v>771</v>
      </c>
      <c r="K192" s="32" t="s">
        <v>593</v>
      </c>
      <c r="L192" s="10" t="s">
        <v>587</v>
      </c>
      <c r="M192" s="183"/>
    </row>
    <row r="193" spans="1:13" s="71" customFormat="1" ht="31.5" customHeight="1" x14ac:dyDescent="0.2">
      <c r="A193" s="162">
        <v>58</v>
      </c>
      <c r="B193" s="174" t="s">
        <v>1255</v>
      </c>
      <c r="C193" s="164">
        <f t="shared" ref="C193:J193" si="48">SUM(C194:C197)</f>
        <v>2160</v>
      </c>
      <c r="D193" s="164">
        <f t="shared" si="48"/>
        <v>4193</v>
      </c>
      <c r="E193" s="164">
        <f t="shared" si="48"/>
        <v>6353</v>
      </c>
      <c r="F193" s="164">
        <f t="shared" si="48"/>
        <v>0</v>
      </c>
      <c r="G193" s="164">
        <f t="shared" si="48"/>
        <v>0</v>
      </c>
      <c r="H193" s="164">
        <f t="shared" si="48"/>
        <v>3394</v>
      </c>
      <c r="I193" s="164">
        <f t="shared" si="48"/>
        <v>5328</v>
      </c>
      <c r="J193" s="164">
        <f t="shared" si="48"/>
        <v>8722</v>
      </c>
      <c r="K193" s="161"/>
      <c r="L193" s="162"/>
      <c r="M193" s="70"/>
    </row>
    <row r="194" spans="1:13" ht="38.25" x14ac:dyDescent="0.2">
      <c r="A194" s="10"/>
      <c r="B194" s="173" t="s">
        <v>594</v>
      </c>
      <c r="C194" s="163">
        <v>865</v>
      </c>
      <c r="D194" s="163">
        <v>1621</v>
      </c>
      <c r="E194" s="163">
        <f t="shared" si="46"/>
        <v>2486</v>
      </c>
      <c r="F194" s="32" t="s">
        <v>595</v>
      </c>
      <c r="G194" s="173" t="s">
        <v>587</v>
      </c>
      <c r="H194" s="163">
        <v>1145</v>
      </c>
      <c r="I194" s="163">
        <v>2034</v>
      </c>
      <c r="J194" s="163">
        <f t="shared" si="47"/>
        <v>3179</v>
      </c>
      <c r="K194" s="32" t="s">
        <v>595</v>
      </c>
      <c r="L194" s="10" t="s">
        <v>587</v>
      </c>
      <c r="M194" s="183"/>
    </row>
    <row r="195" spans="1:13" ht="38.25" x14ac:dyDescent="0.2">
      <c r="A195" s="10"/>
      <c r="B195" s="173" t="s">
        <v>596</v>
      </c>
      <c r="C195" s="163">
        <v>67</v>
      </c>
      <c r="D195" s="163">
        <v>148</v>
      </c>
      <c r="E195" s="163">
        <f t="shared" si="46"/>
        <v>215</v>
      </c>
      <c r="F195" s="32" t="s">
        <v>597</v>
      </c>
      <c r="G195" s="173" t="s">
        <v>587</v>
      </c>
      <c r="H195" s="163">
        <v>107</v>
      </c>
      <c r="I195" s="163">
        <v>270</v>
      </c>
      <c r="J195" s="163">
        <f t="shared" si="47"/>
        <v>377</v>
      </c>
      <c r="K195" s="32" t="s">
        <v>597</v>
      </c>
      <c r="L195" s="10" t="s">
        <v>587</v>
      </c>
      <c r="M195" s="183"/>
    </row>
    <row r="196" spans="1:13" ht="25.5" x14ac:dyDescent="0.2">
      <c r="A196" s="10"/>
      <c r="B196" s="173" t="s">
        <v>598</v>
      </c>
      <c r="C196" s="163">
        <v>204</v>
      </c>
      <c r="D196" s="163">
        <v>467</v>
      </c>
      <c r="E196" s="163">
        <f t="shared" si="46"/>
        <v>671</v>
      </c>
      <c r="F196" s="32" t="s">
        <v>599</v>
      </c>
      <c r="G196" s="173" t="s">
        <v>587</v>
      </c>
      <c r="H196" s="163">
        <v>358</v>
      </c>
      <c r="I196" s="163">
        <v>684</v>
      </c>
      <c r="J196" s="163">
        <f t="shared" si="47"/>
        <v>1042</v>
      </c>
      <c r="K196" s="32" t="s">
        <v>599</v>
      </c>
      <c r="L196" s="10" t="s">
        <v>587</v>
      </c>
      <c r="M196" s="183"/>
    </row>
    <row r="197" spans="1:13" ht="38.25" x14ac:dyDescent="0.2">
      <c r="A197" s="10"/>
      <c r="B197" s="173" t="s">
        <v>602</v>
      </c>
      <c r="C197" s="163">
        <v>1024</v>
      </c>
      <c r="D197" s="163">
        <v>1957</v>
      </c>
      <c r="E197" s="163">
        <f>C197+D197</f>
        <v>2981</v>
      </c>
      <c r="F197" s="32" t="s">
        <v>603</v>
      </c>
      <c r="G197" s="173" t="s">
        <v>587</v>
      </c>
      <c r="H197" s="163">
        <v>1784</v>
      </c>
      <c r="I197" s="163">
        <v>2340</v>
      </c>
      <c r="J197" s="163">
        <f>H197+I197</f>
        <v>4124</v>
      </c>
      <c r="K197" s="32" t="s">
        <v>603</v>
      </c>
      <c r="L197" s="10" t="s">
        <v>587</v>
      </c>
      <c r="M197" s="183"/>
    </row>
    <row r="198" spans="1:13" s="71" customFormat="1" ht="31.5" customHeight="1" x14ac:dyDescent="0.2">
      <c r="A198" s="162">
        <v>59</v>
      </c>
      <c r="B198" s="174" t="s">
        <v>1205</v>
      </c>
      <c r="C198" s="164">
        <f t="shared" ref="C198:J198" si="49">SUM(C199:C201)</f>
        <v>937</v>
      </c>
      <c r="D198" s="164">
        <f t="shared" si="49"/>
        <v>1608</v>
      </c>
      <c r="E198" s="164">
        <f t="shared" si="49"/>
        <v>2545</v>
      </c>
      <c r="F198" s="164">
        <f t="shared" si="49"/>
        <v>0</v>
      </c>
      <c r="G198" s="164">
        <f t="shared" si="49"/>
        <v>0</v>
      </c>
      <c r="H198" s="164">
        <f t="shared" si="49"/>
        <v>1401</v>
      </c>
      <c r="I198" s="164">
        <f t="shared" si="49"/>
        <v>2197</v>
      </c>
      <c r="J198" s="164">
        <f t="shared" si="49"/>
        <v>3598</v>
      </c>
      <c r="K198" s="161"/>
      <c r="L198" s="162"/>
      <c r="M198" s="70"/>
    </row>
    <row r="199" spans="1:13" ht="38.25" x14ac:dyDescent="0.2">
      <c r="A199" s="10"/>
      <c r="B199" s="173" t="s">
        <v>600</v>
      </c>
      <c r="C199" s="163">
        <v>268</v>
      </c>
      <c r="D199" s="163">
        <v>458</v>
      </c>
      <c r="E199" s="163">
        <f t="shared" si="46"/>
        <v>726</v>
      </c>
      <c r="F199" s="32" t="s">
        <v>601</v>
      </c>
      <c r="G199" s="173" t="s">
        <v>587</v>
      </c>
      <c r="H199" s="163">
        <v>398</v>
      </c>
      <c r="I199" s="163">
        <v>689</v>
      </c>
      <c r="J199" s="163">
        <f t="shared" si="47"/>
        <v>1087</v>
      </c>
      <c r="K199" s="32" t="s">
        <v>601</v>
      </c>
      <c r="L199" s="10" t="s">
        <v>587</v>
      </c>
      <c r="M199" s="183"/>
    </row>
    <row r="200" spans="1:13" ht="25.5" x14ac:dyDescent="0.2">
      <c r="A200" s="10"/>
      <c r="B200" s="173" t="s">
        <v>604</v>
      </c>
      <c r="C200" s="163">
        <v>594</v>
      </c>
      <c r="D200" s="163">
        <v>976</v>
      </c>
      <c r="E200" s="163">
        <f t="shared" si="46"/>
        <v>1570</v>
      </c>
      <c r="F200" s="32" t="s">
        <v>605</v>
      </c>
      <c r="G200" s="173" t="s">
        <v>587</v>
      </c>
      <c r="H200" s="163">
        <v>846</v>
      </c>
      <c r="I200" s="163">
        <v>1206</v>
      </c>
      <c r="J200" s="163">
        <f t="shared" si="47"/>
        <v>2052</v>
      </c>
      <c r="K200" s="32" t="s">
        <v>605</v>
      </c>
      <c r="L200" s="10" t="s">
        <v>587</v>
      </c>
      <c r="M200" s="183"/>
    </row>
    <row r="201" spans="1:13" ht="25.5" x14ac:dyDescent="0.2">
      <c r="A201" s="10"/>
      <c r="B201" s="173" t="s">
        <v>606</v>
      </c>
      <c r="C201" s="163">
        <v>75</v>
      </c>
      <c r="D201" s="163">
        <v>174</v>
      </c>
      <c r="E201" s="163">
        <f t="shared" si="46"/>
        <v>249</v>
      </c>
      <c r="F201" s="32" t="s">
        <v>607</v>
      </c>
      <c r="G201" s="173" t="s">
        <v>587</v>
      </c>
      <c r="H201" s="163">
        <v>157</v>
      </c>
      <c r="I201" s="163">
        <v>302</v>
      </c>
      <c r="J201" s="163">
        <f t="shared" si="47"/>
        <v>459</v>
      </c>
      <c r="K201" s="32" t="s">
        <v>607</v>
      </c>
      <c r="L201" s="10" t="s">
        <v>587</v>
      </c>
      <c r="M201" s="183"/>
    </row>
    <row r="202" spans="1:13" s="71" customFormat="1" ht="31.5" customHeight="1" x14ac:dyDescent="0.2">
      <c r="A202" s="162">
        <v>60</v>
      </c>
      <c r="B202" s="174" t="s">
        <v>1207</v>
      </c>
      <c r="C202" s="164">
        <f t="shared" ref="C202:J202" si="50">SUM(C203:C206)</f>
        <v>1023</v>
      </c>
      <c r="D202" s="164">
        <f t="shared" si="50"/>
        <v>1802</v>
      </c>
      <c r="E202" s="164">
        <f t="shared" si="50"/>
        <v>2825</v>
      </c>
      <c r="F202" s="164">
        <f t="shared" si="50"/>
        <v>0</v>
      </c>
      <c r="G202" s="164">
        <f t="shared" si="50"/>
        <v>0</v>
      </c>
      <c r="H202" s="164">
        <f t="shared" si="50"/>
        <v>1443</v>
      </c>
      <c r="I202" s="164">
        <f t="shared" si="50"/>
        <v>2817</v>
      </c>
      <c r="J202" s="164">
        <f t="shared" si="50"/>
        <v>4260</v>
      </c>
      <c r="K202" s="161"/>
      <c r="L202" s="162"/>
      <c r="M202" s="70"/>
    </row>
    <row r="203" spans="1:13" ht="25.5" x14ac:dyDescent="0.2">
      <c r="A203" s="10"/>
      <c r="B203" s="173" t="s">
        <v>608</v>
      </c>
      <c r="C203" s="163">
        <v>147</v>
      </c>
      <c r="D203" s="163">
        <v>245</v>
      </c>
      <c r="E203" s="163">
        <f t="shared" si="46"/>
        <v>392</v>
      </c>
      <c r="F203" s="32" t="s">
        <v>609</v>
      </c>
      <c r="G203" s="173" t="s">
        <v>587</v>
      </c>
      <c r="H203" s="163">
        <v>194</v>
      </c>
      <c r="I203" s="163">
        <v>360</v>
      </c>
      <c r="J203" s="163">
        <f t="shared" si="47"/>
        <v>554</v>
      </c>
      <c r="K203" s="32" t="s">
        <v>609</v>
      </c>
      <c r="L203" s="10" t="s">
        <v>587</v>
      </c>
      <c r="M203" s="183"/>
    </row>
    <row r="204" spans="1:13" ht="25.5" x14ac:dyDescent="0.2">
      <c r="A204" s="10"/>
      <c r="B204" s="173" t="s">
        <v>610</v>
      </c>
      <c r="C204" s="163">
        <v>164</v>
      </c>
      <c r="D204" s="163">
        <v>301</v>
      </c>
      <c r="E204" s="163">
        <f t="shared" si="46"/>
        <v>465</v>
      </c>
      <c r="F204" s="32" t="s">
        <v>611</v>
      </c>
      <c r="G204" s="173" t="s">
        <v>587</v>
      </c>
      <c r="H204" s="163">
        <v>236</v>
      </c>
      <c r="I204" s="163">
        <v>459</v>
      </c>
      <c r="J204" s="163">
        <f t="shared" si="47"/>
        <v>695</v>
      </c>
      <c r="K204" s="32" t="s">
        <v>611</v>
      </c>
      <c r="L204" s="10" t="s">
        <v>587</v>
      </c>
      <c r="M204" s="183"/>
    </row>
    <row r="205" spans="1:13" ht="25.5" x14ac:dyDescent="0.2">
      <c r="A205" s="10"/>
      <c r="B205" s="173" t="s">
        <v>612</v>
      </c>
      <c r="C205" s="163">
        <v>98</v>
      </c>
      <c r="D205" s="163">
        <v>211</v>
      </c>
      <c r="E205" s="163">
        <f t="shared" si="46"/>
        <v>309</v>
      </c>
      <c r="F205" s="32" t="s">
        <v>613</v>
      </c>
      <c r="G205" s="173" t="s">
        <v>587</v>
      </c>
      <c r="H205" s="163">
        <v>148</v>
      </c>
      <c r="I205" s="163">
        <v>333</v>
      </c>
      <c r="J205" s="163">
        <f t="shared" si="47"/>
        <v>481</v>
      </c>
      <c r="K205" s="32" t="s">
        <v>613</v>
      </c>
      <c r="L205" s="10" t="s">
        <v>587</v>
      </c>
      <c r="M205" s="183"/>
    </row>
    <row r="206" spans="1:13" ht="25.5" x14ac:dyDescent="0.2">
      <c r="A206" s="10"/>
      <c r="B206" s="173" t="s">
        <v>614</v>
      </c>
      <c r="C206" s="163">
        <v>614</v>
      </c>
      <c r="D206" s="163">
        <v>1045</v>
      </c>
      <c r="E206" s="163">
        <f t="shared" si="46"/>
        <v>1659</v>
      </c>
      <c r="F206" s="32" t="s">
        <v>615</v>
      </c>
      <c r="G206" s="173" t="s">
        <v>587</v>
      </c>
      <c r="H206" s="163">
        <v>865</v>
      </c>
      <c r="I206" s="163">
        <v>1665</v>
      </c>
      <c r="J206" s="163">
        <f t="shared" si="47"/>
        <v>2530</v>
      </c>
      <c r="K206" s="32" t="s">
        <v>615</v>
      </c>
      <c r="L206" s="10" t="s">
        <v>587</v>
      </c>
      <c r="M206" s="183"/>
    </row>
    <row r="207" spans="1:13" s="71" customFormat="1" x14ac:dyDescent="0.2">
      <c r="A207" s="75">
        <v>61</v>
      </c>
      <c r="B207" s="87" t="s">
        <v>625</v>
      </c>
      <c r="C207" s="88">
        <f>SUM(C208:C210)</f>
        <v>335</v>
      </c>
      <c r="D207" s="88">
        <f t="shared" ref="D207:J207" si="51">SUM(D208:D210)</f>
        <v>530</v>
      </c>
      <c r="E207" s="88">
        <f t="shared" si="51"/>
        <v>865</v>
      </c>
      <c r="F207" s="88">
        <f t="shared" si="51"/>
        <v>0</v>
      </c>
      <c r="G207" s="88">
        <f t="shared" si="51"/>
        <v>0</v>
      </c>
      <c r="H207" s="88">
        <f t="shared" si="51"/>
        <v>325</v>
      </c>
      <c r="I207" s="88">
        <f t="shared" si="51"/>
        <v>560</v>
      </c>
      <c r="J207" s="88">
        <f t="shared" si="51"/>
        <v>885</v>
      </c>
      <c r="K207" s="161"/>
      <c r="L207" s="162"/>
      <c r="M207" s="70"/>
    </row>
    <row r="208" spans="1:13" x14ac:dyDescent="0.2">
      <c r="A208" s="76"/>
      <c r="B208" s="89" t="s">
        <v>626</v>
      </c>
      <c r="C208" s="37">
        <v>30</v>
      </c>
      <c r="D208" s="37">
        <v>120</v>
      </c>
      <c r="E208" s="37">
        <f>C208+D208</f>
        <v>150</v>
      </c>
      <c r="F208" s="32" t="s">
        <v>616</v>
      </c>
      <c r="G208" s="89" t="s">
        <v>617</v>
      </c>
      <c r="H208" s="37">
        <v>20</v>
      </c>
      <c r="I208" s="37">
        <v>100</v>
      </c>
      <c r="J208" s="37">
        <f>H208+I208</f>
        <v>120</v>
      </c>
      <c r="K208" s="32" t="s">
        <v>616</v>
      </c>
      <c r="L208" s="76" t="s">
        <v>617</v>
      </c>
      <c r="M208" s="183"/>
    </row>
    <row r="209" spans="1:13" x14ac:dyDescent="0.2">
      <c r="A209" s="76"/>
      <c r="B209" s="89" t="s">
        <v>625</v>
      </c>
      <c r="C209" s="37">
        <v>220</v>
      </c>
      <c r="D209" s="37">
        <v>310</v>
      </c>
      <c r="E209" s="37">
        <f t="shared" ref="E209:E223" si="52">C209+D209</f>
        <v>530</v>
      </c>
      <c r="F209" s="32" t="s">
        <v>202</v>
      </c>
      <c r="G209" s="89" t="s">
        <v>617</v>
      </c>
      <c r="H209" s="37">
        <v>220</v>
      </c>
      <c r="I209" s="37">
        <v>310</v>
      </c>
      <c r="J209" s="37">
        <f t="shared" ref="J209:J223" si="53">H209+I209</f>
        <v>530</v>
      </c>
      <c r="K209" s="32" t="s">
        <v>202</v>
      </c>
      <c r="L209" s="76" t="s">
        <v>617</v>
      </c>
      <c r="M209" s="183"/>
    </row>
    <row r="210" spans="1:13" x14ac:dyDescent="0.2">
      <c r="A210" s="76"/>
      <c r="B210" s="89" t="s">
        <v>624</v>
      </c>
      <c r="C210" s="37">
        <v>85</v>
      </c>
      <c r="D210" s="37">
        <v>100</v>
      </c>
      <c r="E210" s="37">
        <f t="shared" si="52"/>
        <v>185</v>
      </c>
      <c r="F210" s="32" t="s">
        <v>202</v>
      </c>
      <c r="G210" s="89" t="s">
        <v>617</v>
      </c>
      <c r="H210" s="37">
        <v>85</v>
      </c>
      <c r="I210" s="37">
        <v>150</v>
      </c>
      <c r="J210" s="37">
        <f t="shared" si="53"/>
        <v>235</v>
      </c>
      <c r="K210" s="32" t="s">
        <v>202</v>
      </c>
      <c r="L210" s="76" t="s">
        <v>617</v>
      </c>
      <c r="M210" s="183"/>
    </row>
    <row r="211" spans="1:13" s="71" customFormat="1" x14ac:dyDescent="0.2">
      <c r="A211" s="75">
        <v>62</v>
      </c>
      <c r="B211" s="87" t="s">
        <v>621</v>
      </c>
      <c r="C211" s="88">
        <f>SUM(C212:C213)</f>
        <v>624</v>
      </c>
      <c r="D211" s="88">
        <f t="shared" ref="D211:J211" si="54">SUM(D212:D213)</f>
        <v>573</v>
      </c>
      <c r="E211" s="88">
        <f t="shared" si="54"/>
        <v>1197</v>
      </c>
      <c r="F211" s="88">
        <f t="shared" si="54"/>
        <v>0</v>
      </c>
      <c r="G211" s="88">
        <f t="shared" si="54"/>
        <v>0</v>
      </c>
      <c r="H211" s="88">
        <f t="shared" si="54"/>
        <v>624</v>
      </c>
      <c r="I211" s="88">
        <f t="shared" si="54"/>
        <v>648</v>
      </c>
      <c r="J211" s="88">
        <f t="shared" si="54"/>
        <v>1272</v>
      </c>
      <c r="K211" s="161"/>
      <c r="L211" s="162"/>
      <c r="M211" s="70"/>
    </row>
    <row r="212" spans="1:13" x14ac:dyDescent="0.2">
      <c r="A212" s="76"/>
      <c r="B212" s="89" t="s">
        <v>622</v>
      </c>
      <c r="C212" s="37">
        <v>96</v>
      </c>
      <c r="D212" s="37">
        <v>45</v>
      </c>
      <c r="E212" s="37">
        <f t="shared" si="52"/>
        <v>141</v>
      </c>
      <c r="F212" s="32" t="s">
        <v>202</v>
      </c>
      <c r="G212" s="89" t="s">
        <v>617</v>
      </c>
      <c r="H212" s="37">
        <v>96</v>
      </c>
      <c r="I212" s="37">
        <v>120</v>
      </c>
      <c r="J212" s="37">
        <f t="shared" si="53"/>
        <v>216</v>
      </c>
      <c r="K212" s="32" t="s">
        <v>202</v>
      </c>
      <c r="L212" s="76" t="s">
        <v>617</v>
      </c>
      <c r="M212" s="183"/>
    </row>
    <row r="213" spans="1:13" x14ac:dyDescent="0.2">
      <c r="A213" s="76"/>
      <c r="B213" s="89" t="s">
        <v>360</v>
      </c>
      <c r="C213" s="37">
        <v>528</v>
      </c>
      <c r="D213" s="37">
        <v>528</v>
      </c>
      <c r="E213" s="37">
        <f>C213+D213</f>
        <v>1056</v>
      </c>
      <c r="F213" s="32" t="s">
        <v>202</v>
      </c>
      <c r="G213" s="89" t="s">
        <v>617</v>
      </c>
      <c r="H213" s="37">
        <v>528</v>
      </c>
      <c r="I213" s="37">
        <v>528</v>
      </c>
      <c r="J213" s="37">
        <f>H213+I213</f>
        <v>1056</v>
      </c>
      <c r="K213" s="32" t="s">
        <v>202</v>
      </c>
      <c r="L213" s="76" t="s">
        <v>617</v>
      </c>
      <c r="M213" s="183"/>
    </row>
    <row r="214" spans="1:13" s="71" customFormat="1" x14ac:dyDescent="0.2">
      <c r="A214" s="75">
        <v>63</v>
      </c>
      <c r="B214" s="87" t="s">
        <v>619</v>
      </c>
      <c r="C214" s="88">
        <f>SUM(C215:C217)</f>
        <v>530</v>
      </c>
      <c r="D214" s="88">
        <f t="shared" ref="D214:J214" si="55">SUM(D215:D217)</f>
        <v>573</v>
      </c>
      <c r="E214" s="88">
        <f t="shared" si="55"/>
        <v>1103</v>
      </c>
      <c r="F214" s="88">
        <f t="shared" si="55"/>
        <v>0</v>
      </c>
      <c r="G214" s="88">
        <f t="shared" si="55"/>
        <v>0</v>
      </c>
      <c r="H214" s="88">
        <f t="shared" si="55"/>
        <v>530</v>
      </c>
      <c r="I214" s="88">
        <f t="shared" si="55"/>
        <v>873</v>
      </c>
      <c r="J214" s="88">
        <f t="shared" si="55"/>
        <v>1403</v>
      </c>
      <c r="K214" s="161"/>
      <c r="L214" s="162"/>
      <c r="M214" s="70"/>
    </row>
    <row r="215" spans="1:13" x14ac:dyDescent="0.2">
      <c r="A215" s="76"/>
      <c r="B215" s="89" t="s">
        <v>620</v>
      </c>
      <c r="C215" s="37">
        <v>265</v>
      </c>
      <c r="D215" s="37">
        <v>0</v>
      </c>
      <c r="E215" s="37">
        <f t="shared" si="52"/>
        <v>265</v>
      </c>
      <c r="F215" s="32" t="s">
        <v>202</v>
      </c>
      <c r="G215" s="89" t="s">
        <v>617</v>
      </c>
      <c r="H215" s="37">
        <v>265</v>
      </c>
      <c r="I215" s="37">
        <v>100</v>
      </c>
      <c r="J215" s="37">
        <f t="shared" si="53"/>
        <v>365</v>
      </c>
      <c r="K215" s="32" t="s">
        <v>202</v>
      </c>
      <c r="L215" s="76" t="s">
        <v>617</v>
      </c>
      <c r="M215" s="183"/>
    </row>
    <row r="216" spans="1:13" x14ac:dyDescent="0.2">
      <c r="A216" s="76"/>
      <c r="B216" s="89" t="s">
        <v>619</v>
      </c>
      <c r="C216" s="37">
        <v>265</v>
      </c>
      <c r="D216" s="37">
        <v>0</v>
      </c>
      <c r="E216" s="37">
        <f t="shared" si="52"/>
        <v>265</v>
      </c>
      <c r="F216" s="32" t="s">
        <v>202</v>
      </c>
      <c r="G216" s="89" t="s">
        <v>623</v>
      </c>
      <c r="H216" s="37">
        <v>265</v>
      </c>
      <c r="I216" s="37">
        <v>200</v>
      </c>
      <c r="J216" s="37">
        <f t="shared" si="53"/>
        <v>465</v>
      </c>
      <c r="K216" s="32" t="s">
        <v>202</v>
      </c>
      <c r="L216" s="76" t="s">
        <v>623</v>
      </c>
      <c r="M216" s="183"/>
    </row>
    <row r="217" spans="1:13" x14ac:dyDescent="0.2">
      <c r="A217" s="76"/>
      <c r="B217" s="89" t="s">
        <v>618</v>
      </c>
      <c r="C217" s="37">
        <v>0</v>
      </c>
      <c r="D217" s="37">
        <v>573</v>
      </c>
      <c r="E217" s="37">
        <f>C217+D217</f>
        <v>573</v>
      </c>
      <c r="F217" s="32" t="s">
        <v>202</v>
      </c>
      <c r="G217" s="89" t="s">
        <v>617</v>
      </c>
      <c r="H217" s="37">
        <v>0</v>
      </c>
      <c r="I217" s="37">
        <v>573</v>
      </c>
      <c r="J217" s="37">
        <f>H217+I217</f>
        <v>573</v>
      </c>
      <c r="K217" s="32" t="s">
        <v>202</v>
      </c>
      <c r="L217" s="76" t="s">
        <v>617</v>
      </c>
      <c r="M217" s="183"/>
    </row>
    <row r="218" spans="1:13" s="71" customFormat="1" x14ac:dyDescent="0.2">
      <c r="A218" s="75">
        <v>64</v>
      </c>
      <c r="B218" s="87" t="s">
        <v>1257</v>
      </c>
      <c r="C218" s="88">
        <f>SUM(C219:C220)</f>
        <v>478</v>
      </c>
      <c r="D218" s="88">
        <f t="shared" ref="D218:J218" si="56">SUM(D219:D220)</f>
        <v>0</v>
      </c>
      <c r="E218" s="88">
        <f t="shared" si="56"/>
        <v>478</v>
      </c>
      <c r="F218" s="88">
        <f t="shared" si="56"/>
        <v>0</v>
      </c>
      <c r="G218" s="88">
        <f t="shared" si="56"/>
        <v>0</v>
      </c>
      <c r="H218" s="88">
        <f t="shared" si="56"/>
        <v>485</v>
      </c>
      <c r="I218" s="88">
        <f t="shared" si="56"/>
        <v>800</v>
      </c>
      <c r="J218" s="88">
        <f t="shared" si="56"/>
        <v>1285</v>
      </c>
      <c r="K218" s="161"/>
      <c r="L218" s="162"/>
      <c r="M218" s="70"/>
    </row>
    <row r="219" spans="1:13" x14ac:dyDescent="0.2">
      <c r="A219" s="76"/>
      <c r="B219" s="89" t="s">
        <v>627</v>
      </c>
      <c r="C219" s="37">
        <v>215</v>
      </c>
      <c r="D219" s="37">
        <v>0</v>
      </c>
      <c r="E219" s="37">
        <f>C219+D219</f>
        <v>215</v>
      </c>
      <c r="F219" s="32" t="s">
        <v>202</v>
      </c>
      <c r="G219" s="89" t="s">
        <v>617</v>
      </c>
      <c r="H219" s="37">
        <v>215</v>
      </c>
      <c r="I219" s="37">
        <v>350</v>
      </c>
      <c r="J219" s="37">
        <f>H219+I219</f>
        <v>565</v>
      </c>
      <c r="K219" s="32" t="s">
        <v>202</v>
      </c>
      <c r="L219" s="76" t="s">
        <v>617</v>
      </c>
      <c r="M219" s="183"/>
    </row>
    <row r="220" spans="1:13" ht="25.5" x14ac:dyDescent="0.2">
      <c r="A220" s="76"/>
      <c r="B220" s="89" t="s">
        <v>864</v>
      </c>
      <c r="C220" s="37">
        <v>263</v>
      </c>
      <c r="D220" s="37">
        <v>0</v>
      </c>
      <c r="E220" s="37">
        <f>C220+D220</f>
        <v>263</v>
      </c>
      <c r="F220" s="32" t="s">
        <v>1019</v>
      </c>
      <c r="G220" s="89" t="s">
        <v>617</v>
      </c>
      <c r="H220" s="37">
        <v>270</v>
      </c>
      <c r="I220" s="37">
        <v>450</v>
      </c>
      <c r="J220" s="37">
        <f>H220+I220</f>
        <v>720</v>
      </c>
      <c r="K220" s="32" t="s">
        <v>202</v>
      </c>
      <c r="L220" s="76" t="s">
        <v>617</v>
      </c>
      <c r="M220" s="183"/>
    </row>
    <row r="221" spans="1:13" s="71" customFormat="1" x14ac:dyDescent="0.2">
      <c r="A221" s="75">
        <v>65</v>
      </c>
      <c r="B221" s="87" t="s">
        <v>628</v>
      </c>
      <c r="C221" s="88">
        <f>SUM(C222:C223)</f>
        <v>160</v>
      </c>
      <c r="D221" s="88">
        <f t="shared" ref="D221:J221" si="57">SUM(D222:D223)</f>
        <v>920</v>
      </c>
      <c r="E221" s="88">
        <f t="shared" si="57"/>
        <v>1080</v>
      </c>
      <c r="F221" s="88">
        <f t="shared" si="57"/>
        <v>0</v>
      </c>
      <c r="G221" s="88">
        <f t="shared" si="57"/>
        <v>0</v>
      </c>
      <c r="H221" s="88">
        <f t="shared" si="57"/>
        <v>160</v>
      </c>
      <c r="I221" s="88">
        <f t="shared" si="57"/>
        <v>1170</v>
      </c>
      <c r="J221" s="88">
        <f t="shared" si="57"/>
        <v>1330</v>
      </c>
      <c r="K221" s="161"/>
      <c r="L221" s="162"/>
      <c r="M221" s="70"/>
    </row>
    <row r="222" spans="1:13" x14ac:dyDescent="0.2">
      <c r="A222" s="76"/>
      <c r="B222" s="89" t="s">
        <v>863</v>
      </c>
      <c r="C222" s="37">
        <v>160</v>
      </c>
      <c r="D222" s="37">
        <v>0</v>
      </c>
      <c r="E222" s="37">
        <f t="shared" si="52"/>
        <v>160</v>
      </c>
      <c r="F222" s="32" t="s">
        <v>202</v>
      </c>
      <c r="G222" s="89" t="s">
        <v>617</v>
      </c>
      <c r="H222" s="37">
        <v>160</v>
      </c>
      <c r="I222" s="37">
        <v>250</v>
      </c>
      <c r="J222" s="37">
        <f t="shared" si="53"/>
        <v>410</v>
      </c>
      <c r="K222" s="32" t="s">
        <v>202</v>
      </c>
      <c r="L222" s="76" t="s">
        <v>617</v>
      </c>
      <c r="M222" s="183"/>
    </row>
    <row r="223" spans="1:13" x14ac:dyDescent="0.2">
      <c r="A223" s="76"/>
      <c r="B223" s="89" t="s">
        <v>628</v>
      </c>
      <c r="C223" s="37">
        <v>0</v>
      </c>
      <c r="D223" s="37">
        <v>920</v>
      </c>
      <c r="E223" s="37">
        <f t="shared" si="52"/>
        <v>920</v>
      </c>
      <c r="F223" s="32" t="s">
        <v>202</v>
      </c>
      <c r="G223" s="89" t="s">
        <v>617</v>
      </c>
      <c r="H223" s="37">
        <v>0</v>
      </c>
      <c r="I223" s="37">
        <v>920</v>
      </c>
      <c r="J223" s="37">
        <f t="shared" si="53"/>
        <v>920</v>
      </c>
      <c r="K223" s="32" t="s">
        <v>202</v>
      </c>
      <c r="L223" s="76" t="s">
        <v>617</v>
      </c>
      <c r="M223" s="183"/>
    </row>
    <row r="224" spans="1:13" s="71" customFormat="1" x14ac:dyDescent="0.2">
      <c r="A224" s="75">
        <v>66</v>
      </c>
      <c r="B224" s="87" t="s">
        <v>1258</v>
      </c>
      <c r="C224" s="88">
        <f t="shared" ref="C224:J224" si="58">SUM(C225:C226)</f>
        <v>623</v>
      </c>
      <c r="D224" s="88">
        <f t="shared" si="58"/>
        <v>43</v>
      </c>
      <c r="E224" s="88">
        <f t="shared" si="58"/>
        <v>666</v>
      </c>
      <c r="F224" s="88">
        <f t="shared" si="58"/>
        <v>0</v>
      </c>
      <c r="G224" s="88">
        <f t="shared" si="58"/>
        <v>0</v>
      </c>
      <c r="H224" s="88">
        <f t="shared" si="58"/>
        <v>1247</v>
      </c>
      <c r="I224" s="88">
        <f t="shared" si="58"/>
        <v>43</v>
      </c>
      <c r="J224" s="88">
        <f t="shared" si="58"/>
        <v>1290</v>
      </c>
      <c r="K224" s="161"/>
      <c r="L224" s="162"/>
      <c r="M224" s="70"/>
    </row>
    <row r="225" spans="1:13" x14ac:dyDescent="0.2">
      <c r="A225" s="76"/>
      <c r="B225" s="89" t="s">
        <v>144</v>
      </c>
      <c r="C225" s="37">
        <v>116</v>
      </c>
      <c r="D225" s="37">
        <v>39</v>
      </c>
      <c r="E225" s="37">
        <f>C225+D225</f>
        <v>155</v>
      </c>
      <c r="F225" s="32" t="s">
        <v>629</v>
      </c>
      <c r="G225" s="89" t="s">
        <v>617</v>
      </c>
      <c r="H225" s="37">
        <v>232</v>
      </c>
      <c r="I225" s="37">
        <v>39</v>
      </c>
      <c r="J225" s="37">
        <f>H225+I225</f>
        <v>271</v>
      </c>
      <c r="K225" s="32" t="s">
        <v>630</v>
      </c>
      <c r="L225" s="76" t="s">
        <v>617</v>
      </c>
      <c r="M225" s="183"/>
    </row>
    <row r="226" spans="1:13" x14ac:dyDescent="0.2">
      <c r="A226" s="76"/>
      <c r="B226" s="89" t="s">
        <v>631</v>
      </c>
      <c r="C226" s="37">
        <v>507</v>
      </c>
      <c r="D226" s="37">
        <v>4</v>
      </c>
      <c r="E226" s="37">
        <f t="shared" ref="E226:E238" si="59">C226+D226</f>
        <v>511</v>
      </c>
      <c r="F226" s="32" t="s">
        <v>629</v>
      </c>
      <c r="G226" s="89" t="s">
        <v>617</v>
      </c>
      <c r="H226" s="37">
        <v>1015</v>
      </c>
      <c r="I226" s="37">
        <v>4</v>
      </c>
      <c r="J226" s="37">
        <f t="shared" ref="J226:J238" si="60">H226+I226</f>
        <v>1019</v>
      </c>
      <c r="K226" s="32" t="s">
        <v>630</v>
      </c>
      <c r="L226" s="76" t="s">
        <v>617</v>
      </c>
      <c r="M226" s="183"/>
    </row>
    <row r="227" spans="1:13" s="71" customFormat="1" x14ac:dyDescent="0.2">
      <c r="A227" s="75">
        <v>67</v>
      </c>
      <c r="B227" s="87" t="s">
        <v>633</v>
      </c>
      <c r="C227" s="88">
        <f>SUM(C228:C230)</f>
        <v>1083</v>
      </c>
      <c r="D227" s="88">
        <f t="shared" ref="D227:J227" si="61">SUM(D228:D230)</f>
        <v>301</v>
      </c>
      <c r="E227" s="88">
        <f t="shared" si="61"/>
        <v>1384</v>
      </c>
      <c r="F227" s="88">
        <f t="shared" si="61"/>
        <v>0</v>
      </c>
      <c r="G227" s="88">
        <f t="shared" si="61"/>
        <v>0</v>
      </c>
      <c r="H227" s="88">
        <f t="shared" si="61"/>
        <v>2167</v>
      </c>
      <c r="I227" s="88">
        <f t="shared" si="61"/>
        <v>301</v>
      </c>
      <c r="J227" s="88">
        <f t="shared" si="61"/>
        <v>2468</v>
      </c>
      <c r="K227" s="161"/>
      <c r="L227" s="162"/>
      <c r="M227" s="70"/>
    </row>
    <row r="228" spans="1:13" x14ac:dyDescent="0.2">
      <c r="A228" s="76">
        <v>68</v>
      </c>
      <c r="B228" s="89" t="s">
        <v>148</v>
      </c>
      <c r="C228" s="37">
        <v>391</v>
      </c>
      <c r="D228" s="37">
        <v>0</v>
      </c>
      <c r="E228" s="37">
        <f t="shared" si="59"/>
        <v>391</v>
      </c>
      <c r="F228" s="32" t="s">
        <v>629</v>
      </c>
      <c r="G228" s="89" t="s">
        <v>617</v>
      </c>
      <c r="H228" s="37">
        <v>782</v>
      </c>
      <c r="I228" s="37">
        <v>0</v>
      </c>
      <c r="J228" s="37">
        <f t="shared" si="60"/>
        <v>782</v>
      </c>
      <c r="K228" s="32" t="s">
        <v>630</v>
      </c>
      <c r="L228" s="76" t="s">
        <v>617</v>
      </c>
      <c r="M228" s="183"/>
    </row>
    <row r="229" spans="1:13" x14ac:dyDescent="0.2">
      <c r="A229" s="76"/>
      <c r="B229" s="89" t="s">
        <v>632</v>
      </c>
      <c r="C229" s="37">
        <v>292</v>
      </c>
      <c r="D229" s="37">
        <v>228</v>
      </c>
      <c r="E229" s="37">
        <f t="shared" si="59"/>
        <v>520</v>
      </c>
      <c r="F229" s="32" t="s">
        <v>629</v>
      </c>
      <c r="G229" s="89" t="s">
        <v>617</v>
      </c>
      <c r="H229" s="37">
        <v>585</v>
      </c>
      <c r="I229" s="37">
        <v>228</v>
      </c>
      <c r="J229" s="37">
        <f t="shared" si="60"/>
        <v>813</v>
      </c>
      <c r="K229" s="32" t="s">
        <v>630</v>
      </c>
      <c r="L229" s="76" t="s">
        <v>617</v>
      </c>
      <c r="M229" s="183"/>
    </row>
    <row r="230" spans="1:13" x14ac:dyDescent="0.2">
      <c r="A230" s="76"/>
      <c r="B230" s="89" t="s">
        <v>633</v>
      </c>
      <c r="C230" s="37">
        <v>400</v>
      </c>
      <c r="D230" s="37">
        <v>73</v>
      </c>
      <c r="E230" s="37">
        <f t="shared" si="59"/>
        <v>473</v>
      </c>
      <c r="F230" s="32" t="s">
        <v>629</v>
      </c>
      <c r="G230" s="89" t="s">
        <v>617</v>
      </c>
      <c r="H230" s="37">
        <v>800</v>
      </c>
      <c r="I230" s="37">
        <v>73</v>
      </c>
      <c r="J230" s="37">
        <f t="shared" si="60"/>
        <v>873</v>
      </c>
      <c r="K230" s="32" t="s">
        <v>630</v>
      </c>
      <c r="L230" s="76" t="s">
        <v>617</v>
      </c>
      <c r="M230" s="183"/>
    </row>
    <row r="231" spans="1:13" s="71" customFormat="1" x14ac:dyDescent="0.2">
      <c r="A231" s="75">
        <v>78</v>
      </c>
      <c r="B231" s="87" t="s">
        <v>1260</v>
      </c>
      <c r="C231" s="88">
        <f>SUM(C232:C235)</f>
        <v>1108</v>
      </c>
      <c r="D231" s="88">
        <f t="shared" ref="D231:J231" si="62">SUM(D232:D235)</f>
        <v>301</v>
      </c>
      <c r="E231" s="88">
        <f t="shared" si="62"/>
        <v>1409</v>
      </c>
      <c r="F231" s="88">
        <f t="shared" si="62"/>
        <v>0</v>
      </c>
      <c r="G231" s="88">
        <f t="shared" si="62"/>
        <v>0</v>
      </c>
      <c r="H231" s="88">
        <f t="shared" si="62"/>
        <v>2219</v>
      </c>
      <c r="I231" s="88">
        <f t="shared" si="62"/>
        <v>301</v>
      </c>
      <c r="J231" s="88">
        <f t="shared" si="62"/>
        <v>2520</v>
      </c>
      <c r="K231" s="161"/>
      <c r="L231" s="162"/>
      <c r="M231" s="70"/>
    </row>
    <row r="232" spans="1:13" x14ac:dyDescent="0.2">
      <c r="A232" s="76"/>
      <c r="B232" s="89" t="s">
        <v>634</v>
      </c>
      <c r="C232" s="37">
        <v>163</v>
      </c>
      <c r="D232" s="37">
        <v>64</v>
      </c>
      <c r="E232" s="37">
        <f t="shared" si="59"/>
        <v>227</v>
      </c>
      <c r="F232" s="32" t="s">
        <v>629</v>
      </c>
      <c r="G232" s="89" t="s">
        <v>617</v>
      </c>
      <c r="H232" s="37">
        <v>327</v>
      </c>
      <c r="I232" s="37">
        <v>64</v>
      </c>
      <c r="J232" s="37">
        <f t="shared" si="60"/>
        <v>391</v>
      </c>
      <c r="K232" s="32" t="s">
        <v>630</v>
      </c>
      <c r="L232" s="76" t="s">
        <v>617</v>
      </c>
      <c r="M232" s="183"/>
    </row>
    <row r="233" spans="1:13" x14ac:dyDescent="0.2">
      <c r="A233" s="76">
        <v>69</v>
      </c>
      <c r="B233" s="89" t="s">
        <v>141</v>
      </c>
      <c r="C233" s="37">
        <v>479</v>
      </c>
      <c r="D233" s="37">
        <v>39</v>
      </c>
      <c r="E233" s="37">
        <f t="shared" si="59"/>
        <v>518</v>
      </c>
      <c r="F233" s="32" t="s">
        <v>629</v>
      </c>
      <c r="G233" s="89" t="s">
        <v>617</v>
      </c>
      <c r="H233" s="37">
        <v>959</v>
      </c>
      <c r="I233" s="37">
        <v>39</v>
      </c>
      <c r="J233" s="37">
        <f t="shared" si="60"/>
        <v>998</v>
      </c>
      <c r="K233" s="32" t="s">
        <v>630</v>
      </c>
      <c r="L233" s="76" t="s">
        <v>617</v>
      </c>
      <c r="M233" s="183"/>
    </row>
    <row r="234" spans="1:13" x14ac:dyDescent="0.2">
      <c r="A234" s="76"/>
      <c r="B234" s="89" t="s">
        <v>635</v>
      </c>
      <c r="C234" s="37">
        <v>159</v>
      </c>
      <c r="D234" s="37">
        <v>82</v>
      </c>
      <c r="E234" s="37">
        <f t="shared" si="59"/>
        <v>241</v>
      </c>
      <c r="F234" s="32" t="s">
        <v>629</v>
      </c>
      <c r="G234" s="89" t="s">
        <v>617</v>
      </c>
      <c r="H234" s="37">
        <v>318</v>
      </c>
      <c r="I234" s="37">
        <v>82</v>
      </c>
      <c r="J234" s="37">
        <f t="shared" si="60"/>
        <v>400</v>
      </c>
      <c r="K234" s="32" t="s">
        <v>630</v>
      </c>
      <c r="L234" s="76" t="s">
        <v>617</v>
      </c>
      <c r="M234" s="183"/>
    </row>
    <row r="235" spans="1:13" x14ac:dyDescent="0.2">
      <c r="A235" s="76"/>
      <c r="B235" s="89" t="s">
        <v>636</v>
      </c>
      <c r="C235" s="37">
        <v>307</v>
      </c>
      <c r="D235" s="37">
        <v>116</v>
      </c>
      <c r="E235" s="37">
        <f t="shared" si="59"/>
        <v>423</v>
      </c>
      <c r="F235" s="32" t="s">
        <v>629</v>
      </c>
      <c r="G235" s="89" t="s">
        <v>617</v>
      </c>
      <c r="H235" s="37">
        <v>615</v>
      </c>
      <c r="I235" s="37">
        <v>116</v>
      </c>
      <c r="J235" s="37">
        <f t="shared" si="60"/>
        <v>731</v>
      </c>
      <c r="K235" s="32" t="s">
        <v>630</v>
      </c>
      <c r="L235" s="76" t="s">
        <v>617</v>
      </c>
      <c r="M235" s="183"/>
    </row>
    <row r="236" spans="1:13" s="71" customFormat="1" x14ac:dyDescent="0.2">
      <c r="A236" s="75">
        <v>70</v>
      </c>
      <c r="B236" s="87" t="s">
        <v>1259</v>
      </c>
      <c r="C236" s="88">
        <f t="shared" ref="C236:J236" si="63">SUM(C237:C238)</f>
        <v>552</v>
      </c>
      <c r="D236" s="88">
        <f t="shared" si="63"/>
        <v>198</v>
      </c>
      <c r="E236" s="88">
        <f t="shared" si="63"/>
        <v>750</v>
      </c>
      <c r="F236" s="88">
        <f t="shared" si="63"/>
        <v>0</v>
      </c>
      <c r="G236" s="88">
        <f t="shared" si="63"/>
        <v>0</v>
      </c>
      <c r="H236" s="88">
        <f t="shared" si="63"/>
        <v>1105</v>
      </c>
      <c r="I236" s="88">
        <f t="shared" si="63"/>
        <v>198</v>
      </c>
      <c r="J236" s="88">
        <f t="shared" si="63"/>
        <v>1303</v>
      </c>
      <c r="K236" s="161"/>
      <c r="L236" s="162"/>
      <c r="M236" s="70"/>
    </row>
    <row r="237" spans="1:13" x14ac:dyDescent="0.2">
      <c r="A237" s="76"/>
      <c r="B237" s="89" t="s">
        <v>637</v>
      </c>
      <c r="C237" s="37">
        <v>273</v>
      </c>
      <c r="D237" s="37">
        <v>13</v>
      </c>
      <c r="E237" s="37">
        <f t="shared" si="59"/>
        <v>286</v>
      </c>
      <c r="F237" s="32" t="s">
        <v>629</v>
      </c>
      <c r="G237" s="89" t="s">
        <v>617</v>
      </c>
      <c r="H237" s="37">
        <v>546</v>
      </c>
      <c r="I237" s="37">
        <v>13</v>
      </c>
      <c r="J237" s="37">
        <f t="shared" si="60"/>
        <v>559</v>
      </c>
      <c r="K237" s="32" t="s">
        <v>630</v>
      </c>
      <c r="L237" s="76" t="s">
        <v>617</v>
      </c>
      <c r="M237" s="183"/>
    </row>
    <row r="238" spans="1:13" x14ac:dyDescent="0.2">
      <c r="A238" s="76"/>
      <c r="B238" s="89" t="s">
        <v>638</v>
      </c>
      <c r="C238" s="37">
        <v>279</v>
      </c>
      <c r="D238" s="37">
        <v>185</v>
      </c>
      <c r="E238" s="37">
        <f t="shared" si="59"/>
        <v>464</v>
      </c>
      <c r="F238" s="32" t="s">
        <v>629</v>
      </c>
      <c r="G238" s="89" t="s">
        <v>617</v>
      </c>
      <c r="H238" s="37">
        <v>559</v>
      </c>
      <c r="I238" s="37">
        <v>185</v>
      </c>
      <c r="J238" s="37">
        <f t="shared" si="60"/>
        <v>744</v>
      </c>
      <c r="K238" s="32" t="s">
        <v>630</v>
      </c>
      <c r="L238" s="76" t="s">
        <v>617</v>
      </c>
      <c r="M238" s="183"/>
    </row>
    <row r="239" spans="1:13" s="71" customFormat="1" x14ac:dyDescent="0.2">
      <c r="A239" s="75">
        <v>71</v>
      </c>
      <c r="B239" s="87" t="s">
        <v>1232</v>
      </c>
      <c r="C239" s="88">
        <f>SUM(C240:C243)</f>
        <v>1200</v>
      </c>
      <c r="D239" s="88">
        <f t="shared" ref="D239:J239" si="64">SUM(D240:D243)</f>
        <v>2075</v>
      </c>
      <c r="E239" s="88">
        <f t="shared" si="64"/>
        <v>3275</v>
      </c>
      <c r="F239" s="88">
        <f t="shared" si="64"/>
        <v>0</v>
      </c>
      <c r="G239" s="88">
        <f t="shared" si="64"/>
        <v>0</v>
      </c>
      <c r="H239" s="88">
        <f t="shared" si="64"/>
        <v>1500</v>
      </c>
      <c r="I239" s="88">
        <f t="shared" si="64"/>
        <v>2275</v>
      </c>
      <c r="J239" s="88">
        <f t="shared" si="64"/>
        <v>3775</v>
      </c>
      <c r="K239" s="161"/>
      <c r="L239" s="162"/>
      <c r="M239" s="70"/>
    </row>
    <row r="240" spans="1:13" ht="25.5" x14ac:dyDescent="0.2">
      <c r="A240" s="76"/>
      <c r="B240" s="90" t="s">
        <v>967</v>
      </c>
      <c r="C240" s="76">
        <v>1200</v>
      </c>
      <c r="D240" s="76">
        <v>300</v>
      </c>
      <c r="E240" s="76">
        <f>C240+D240</f>
        <v>1500</v>
      </c>
      <c r="F240" s="173" t="s">
        <v>968</v>
      </c>
      <c r="G240" s="76" t="s">
        <v>969</v>
      </c>
      <c r="H240" s="76">
        <v>1500</v>
      </c>
      <c r="I240" s="76">
        <v>500</v>
      </c>
      <c r="J240" s="76">
        <f>H240+I240</f>
        <v>2000</v>
      </c>
      <c r="K240" s="173" t="s">
        <v>968</v>
      </c>
      <c r="L240" s="76" t="s">
        <v>969</v>
      </c>
      <c r="M240" s="183"/>
    </row>
    <row r="241" spans="1:13" ht="25.5" x14ac:dyDescent="0.2">
      <c r="A241" s="76"/>
      <c r="B241" s="90" t="s">
        <v>970</v>
      </c>
      <c r="C241" s="76"/>
      <c r="D241" s="76">
        <f>15%*2080</f>
        <v>312</v>
      </c>
      <c r="E241" s="76">
        <f t="shared" ref="E241:E252" si="65">C241+D241</f>
        <v>312</v>
      </c>
      <c r="F241" s="173" t="s">
        <v>968</v>
      </c>
      <c r="G241" s="76" t="s">
        <v>639</v>
      </c>
      <c r="H241" s="76"/>
      <c r="I241" s="76">
        <f>15%*2080</f>
        <v>312</v>
      </c>
      <c r="J241" s="76">
        <f t="shared" ref="J241:J252" si="66">H241+I241</f>
        <v>312</v>
      </c>
      <c r="K241" s="173" t="s">
        <v>968</v>
      </c>
      <c r="L241" s="76" t="s">
        <v>639</v>
      </c>
      <c r="M241" s="183"/>
    </row>
    <row r="242" spans="1:13" ht="25.5" x14ac:dyDescent="0.2">
      <c r="A242" s="76"/>
      <c r="B242" s="90" t="s">
        <v>973</v>
      </c>
      <c r="C242" s="76"/>
      <c r="D242" s="76">
        <v>840</v>
      </c>
      <c r="E242" s="76">
        <f>C242+D242</f>
        <v>840</v>
      </c>
      <c r="F242" s="173" t="s">
        <v>968</v>
      </c>
      <c r="G242" s="76" t="s">
        <v>639</v>
      </c>
      <c r="H242" s="76"/>
      <c r="I242" s="76">
        <v>840</v>
      </c>
      <c r="J242" s="76">
        <f>H242+I242</f>
        <v>840</v>
      </c>
      <c r="K242" s="173" t="s">
        <v>968</v>
      </c>
      <c r="L242" s="76" t="s">
        <v>639</v>
      </c>
      <c r="M242" s="183"/>
    </row>
    <row r="243" spans="1:13" ht="25.5" x14ac:dyDescent="0.2">
      <c r="A243" s="76"/>
      <c r="B243" s="90" t="s">
        <v>974</v>
      </c>
      <c r="C243" s="76"/>
      <c r="D243" s="76">
        <v>623</v>
      </c>
      <c r="E243" s="76">
        <f>C243+D243</f>
        <v>623</v>
      </c>
      <c r="F243" s="173" t="s">
        <v>968</v>
      </c>
      <c r="G243" s="76" t="s">
        <v>639</v>
      </c>
      <c r="H243" s="76"/>
      <c r="I243" s="76">
        <v>623</v>
      </c>
      <c r="J243" s="76">
        <f>H243+I243</f>
        <v>623</v>
      </c>
      <c r="K243" s="173" t="s">
        <v>968</v>
      </c>
      <c r="L243" s="76" t="s">
        <v>639</v>
      </c>
      <c r="M243" s="183"/>
    </row>
    <row r="244" spans="1:13" s="71" customFormat="1" x14ac:dyDescent="0.2">
      <c r="A244" s="75">
        <v>72</v>
      </c>
      <c r="B244" s="87" t="s">
        <v>1231</v>
      </c>
      <c r="C244" s="88">
        <f>SUM(C245:C248)</f>
        <v>1100</v>
      </c>
      <c r="D244" s="88">
        <f t="shared" ref="D244:J244" si="67">SUM(D245:D248)</f>
        <v>1420</v>
      </c>
      <c r="E244" s="88">
        <f t="shared" si="67"/>
        <v>2520</v>
      </c>
      <c r="F244" s="88">
        <f t="shared" si="67"/>
        <v>0</v>
      </c>
      <c r="G244" s="88">
        <f t="shared" si="67"/>
        <v>0</v>
      </c>
      <c r="H244" s="88">
        <f t="shared" si="67"/>
        <v>2130</v>
      </c>
      <c r="I244" s="88">
        <f t="shared" si="67"/>
        <v>1980</v>
      </c>
      <c r="J244" s="88">
        <f t="shared" si="67"/>
        <v>4110</v>
      </c>
      <c r="K244" s="161"/>
      <c r="L244" s="162"/>
      <c r="M244" s="70"/>
    </row>
    <row r="245" spans="1:13" ht="25.5" x14ac:dyDescent="0.2">
      <c r="A245" s="76"/>
      <c r="B245" s="90" t="s">
        <v>971</v>
      </c>
      <c r="C245" s="76"/>
      <c r="D245" s="76">
        <f>140+160+130+100+150+70</f>
        <v>750</v>
      </c>
      <c r="E245" s="76">
        <f t="shared" si="65"/>
        <v>750</v>
      </c>
      <c r="F245" s="173" t="s">
        <v>968</v>
      </c>
      <c r="G245" s="76" t="s">
        <v>639</v>
      </c>
      <c r="H245" s="76"/>
      <c r="I245" s="76">
        <f>140+160+130+100+150+70</f>
        <v>750</v>
      </c>
      <c r="J245" s="76">
        <f t="shared" si="66"/>
        <v>750</v>
      </c>
      <c r="K245" s="173" t="s">
        <v>968</v>
      </c>
      <c r="L245" s="76" t="s">
        <v>639</v>
      </c>
      <c r="M245" s="183"/>
    </row>
    <row r="246" spans="1:13" ht="25.5" x14ac:dyDescent="0.2">
      <c r="A246" s="76"/>
      <c r="B246" s="90" t="s">
        <v>976</v>
      </c>
      <c r="C246" s="76">
        <v>1000</v>
      </c>
      <c r="D246" s="76">
        <v>550</v>
      </c>
      <c r="E246" s="76">
        <f>C246+D246</f>
        <v>1550</v>
      </c>
      <c r="F246" s="173" t="s">
        <v>968</v>
      </c>
      <c r="G246" s="76" t="s">
        <v>969</v>
      </c>
      <c r="H246" s="76">
        <v>2000</v>
      </c>
      <c r="I246" s="76">
        <v>1100</v>
      </c>
      <c r="J246" s="76">
        <f>H246+I246</f>
        <v>3100</v>
      </c>
      <c r="K246" s="173" t="s">
        <v>968</v>
      </c>
      <c r="L246" s="76" t="s">
        <v>969</v>
      </c>
      <c r="M246" s="183"/>
    </row>
    <row r="247" spans="1:13" ht="25.5" x14ac:dyDescent="0.2">
      <c r="A247" s="76"/>
      <c r="B247" s="90" t="s">
        <v>972</v>
      </c>
      <c r="C247" s="76"/>
      <c r="D247" s="76">
        <v>70</v>
      </c>
      <c r="E247" s="76">
        <f t="shared" si="65"/>
        <v>70</v>
      </c>
      <c r="F247" s="173" t="s">
        <v>968</v>
      </c>
      <c r="G247" s="76" t="s">
        <v>639</v>
      </c>
      <c r="H247" s="76"/>
      <c r="I247" s="76">
        <v>70</v>
      </c>
      <c r="J247" s="76">
        <f t="shared" si="66"/>
        <v>70</v>
      </c>
      <c r="K247" s="173" t="s">
        <v>968</v>
      </c>
      <c r="L247" s="76" t="s">
        <v>639</v>
      </c>
      <c r="M247" s="183"/>
    </row>
    <row r="248" spans="1:13" ht="25.5" x14ac:dyDescent="0.2">
      <c r="A248" s="76"/>
      <c r="B248" s="90" t="s">
        <v>975</v>
      </c>
      <c r="C248" s="76">
        <v>100</v>
      </c>
      <c r="D248" s="76">
        <v>50</v>
      </c>
      <c r="E248" s="76">
        <f t="shared" si="65"/>
        <v>150</v>
      </c>
      <c r="F248" s="173" t="s">
        <v>968</v>
      </c>
      <c r="G248" s="76" t="s">
        <v>969</v>
      </c>
      <c r="H248" s="76">
        <v>130</v>
      </c>
      <c r="I248" s="76">
        <v>60</v>
      </c>
      <c r="J248" s="76">
        <f t="shared" si="66"/>
        <v>190</v>
      </c>
      <c r="K248" s="173" t="s">
        <v>968</v>
      </c>
      <c r="L248" s="76" t="s">
        <v>639</v>
      </c>
      <c r="M248" s="183"/>
    </row>
    <row r="249" spans="1:13" s="71" customFormat="1" x14ac:dyDescent="0.2">
      <c r="A249" s="75">
        <v>56</v>
      </c>
      <c r="B249" s="87" t="s">
        <v>1233</v>
      </c>
      <c r="C249" s="88">
        <f>SUM(C250:C252)</f>
        <v>0</v>
      </c>
      <c r="D249" s="88">
        <f t="shared" ref="D249:J249" si="68">SUM(D250:D252)</f>
        <v>673</v>
      </c>
      <c r="E249" s="88">
        <f t="shared" si="68"/>
        <v>673</v>
      </c>
      <c r="F249" s="88">
        <f t="shared" si="68"/>
        <v>0</v>
      </c>
      <c r="G249" s="88">
        <f t="shared" si="68"/>
        <v>0</v>
      </c>
      <c r="H249" s="88">
        <f t="shared" si="68"/>
        <v>0</v>
      </c>
      <c r="I249" s="88">
        <f t="shared" si="68"/>
        <v>673</v>
      </c>
      <c r="J249" s="88">
        <f t="shared" si="68"/>
        <v>673</v>
      </c>
      <c r="K249" s="161"/>
      <c r="L249" s="162"/>
      <c r="M249" s="70"/>
    </row>
    <row r="250" spans="1:13" ht="25.5" x14ac:dyDescent="0.2">
      <c r="A250" s="76"/>
      <c r="B250" s="90" t="s">
        <v>977</v>
      </c>
      <c r="C250" s="76"/>
      <c r="D250" s="76">
        <f>195+38</f>
        <v>233</v>
      </c>
      <c r="E250" s="76">
        <f t="shared" si="65"/>
        <v>233</v>
      </c>
      <c r="F250" s="173" t="s">
        <v>968</v>
      </c>
      <c r="G250" s="76" t="s">
        <v>639</v>
      </c>
      <c r="H250" s="76"/>
      <c r="I250" s="76">
        <f>195+38</f>
        <v>233</v>
      </c>
      <c r="J250" s="76">
        <f t="shared" si="66"/>
        <v>233</v>
      </c>
      <c r="K250" s="173" t="s">
        <v>968</v>
      </c>
      <c r="L250" s="76" t="s">
        <v>639</v>
      </c>
      <c r="M250" s="183"/>
    </row>
    <row r="251" spans="1:13" ht="25.5" x14ac:dyDescent="0.2">
      <c r="A251" s="76"/>
      <c r="B251" s="90" t="s">
        <v>978</v>
      </c>
      <c r="C251" s="76"/>
      <c r="D251" s="76">
        <v>150</v>
      </c>
      <c r="E251" s="76">
        <f t="shared" si="65"/>
        <v>150</v>
      </c>
      <c r="F251" s="173" t="s">
        <v>968</v>
      </c>
      <c r="G251" s="76" t="s">
        <v>639</v>
      </c>
      <c r="H251" s="76"/>
      <c r="I251" s="76">
        <v>150</v>
      </c>
      <c r="J251" s="76">
        <f t="shared" si="66"/>
        <v>150</v>
      </c>
      <c r="K251" s="173" t="s">
        <v>968</v>
      </c>
      <c r="L251" s="76" t="s">
        <v>639</v>
      </c>
      <c r="M251" s="183"/>
    </row>
    <row r="252" spans="1:13" ht="25.5" x14ac:dyDescent="0.2">
      <c r="A252" s="76"/>
      <c r="B252" s="90" t="s">
        <v>979</v>
      </c>
      <c r="C252" s="76"/>
      <c r="D252" s="76">
        <v>290</v>
      </c>
      <c r="E252" s="76">
        <f t="shared" si="65"/>
        <v>290</v>
      </c>
      <c r="F252" s="173" t="s">
        <v>968</v>
      </c>
      <c r="G252" s="76" t="s">
        <v>639</v>
      </c>
      <c r="H252" s="76"/>
      <c r="I252" s="76">
        <v>290</v>
      </c>
      <c r="J252" s="76">
        <f t="shared" si="66"/>
        <v>290</v>
      </c>
      <c r="K252" s="173" t="s">
        <v>968</v>
      </c>
      <c r="L252" s="76" t="s">
        <v>639</v>
      </c>
      <c r="M252" s="183"/>
    </row>
    <row r="253" spans="1:13" s="71" customFormat="1" x14ac:dyDescent="0.2">
      <c r="A253" s="75">
        <v>73</v>
      </c>
      <c r="B253" s="87" t="s">
        <v>1261</v>
      </c>
      <c r="C253" s="88">
        <f t="shared" ref="C253:J253" si="69">SUM(C254:C255)</f>
        <v>420</v>
      </c>
      <c r="D253" s="88">
        <f t="shared" si="69"/>
        <v>450</v>
      </c>
      <c r="E253" s="88">
        <f t="shared" si="69"/>
        <v>870</v>
      </c>
      <c r="F253" s="88">
        <f t="shared" si="69"/>
        <v>0</v>
      </c>
      <c r="G253" s="88">
        <f t="shared" si="69"/>
        <v>0</v>
      </c>
      <c r="H253" s="88">
        <f t="shared" si="69"/>
        <v>502</v>
      </c>
      <c r="I253" s="88">
        <f t="shared" si="69"/>
        <v>550</v>
      </c>
      <c r="J253" s="88">
        <f t="shared" si="69"/>
        <v>1052</v>
      </c>
      <c r="K253" s="161"/>
      <c r="L253" s="162"/>
      <c r="M253" s="70"/>
    </row>
    <row r="254" spans="1:13" x14ac:dyDescent="0.2">
      <c r="A254" s="76"/>
      <c r="B254" s="90" t="s">
        <v>640</v>
      </c>
      <c r="C254" s="37">
        <v>350</v>
      </c>
      <c r="D254" s="37">
        <v>100</v>
      </c>
      <c r="E254" s="37">
        <f>C254+D254</f>
        <v>450</v>
      </c>
      <c r="F254" s="32" t="s">
        <v>641</v>
      </c>
      <c r="G254" s="89" t="s">
        <v>642</v>
      </c>
      <c r="H254" s="37">
        <v>420</v>
      </c>
      <c r="I254" s="37">
        <v>130</v>
      </c>
      <c r="J254" s="37">
        <f>H254+I254</f>
        <v>550</v>
      </c>
      <c r="K254" s="32" t="s">
        <v>641</v>
      </c>
      <c r="L254" s="76" t="s">
        <v>642</v>
      </c>
      <c r="M254" s="183"/>
    </row>
    <row r="255" spans="1:13" x14ac:dyDescent="0.2">
      <c r="A255" s="76"/>
      <c r="B255" s="90" t="s">
        <v>646</v>
      </c>
      <c r="C255" s="37">
        <v>70</v>
      </c>
      <c r="D255" s="37">
        <v>350</v>
      </c>
      <c r="E255" s="37">
        <f t="shared" ref="E255:E267" si="70">C255+D255</f>
        <v>420</v>
      </c>
      <c r="F255" s="91" t="s">
        <v>644</v>
      </c>
      <c r="G255" s="89" t="s">
        <v>642</v>
      </c>
      <c r="H255" s="37">
        <v>82</v>
      </c>
      <c r="I255" s="37">
        <v>420</v>
      </c>
      <c r="J255" s="37">
        <f t="shared" ref="J255:J267" si="71">H255+I255</f>
        <v>502</v>
      </c>
      <c r="K255" s="91" t="s">
        <v>644</v>
      </c>
      <c r="L255" s="76" t="s">
        <v>642</v>
      </c>
      <c r="M255" s="183"/>
    </row>
    <row r="256" spans="1:13" s="71" customFormat="1" x14ac:dyDescent="0.2">
      <c r="A256" s="75">
        <v>74</v>
      </c>
      <c r="B256" s="87" t="s">
        <v>1262</v>
      </c>
      <c r="C256" s="88">
        <f t="shared" ref="C256:J256" si="72">SUM(C257:C258)</f>
        <v>35</v>
      </c>
      <c r="D256" s="88">
        <f t="shared" si="72"/>
        <v>490</v>
      </c>
      <c r="E256" s="88">
        <f t="shared" si="72"/>
        <v>525</v>
      </c>
      <c r="F256" s="88">
        <f t="shared" si="72"/>
        <v>0</v>
      </c>
      <c r="G256" s="88">
        <f t="shared" si="72"/>
        <v>0</v>
      </c>
      <c r="H256" s="88">
        <f t="shared" si="72"/>
        <v>57</v>
      </c>
      <c r="I256" s="88">
        <f t="shared" si="72"/>
        <v>620</v>
      </c>
      <c r="J256" s="88">
        <f t="shared" si="72"/>
        <v>677</v>
      </c>
      <c r="K256" s="161"/>
      <c r="L256" s="162"/>
      <c r="M256" s="70"/>
    </row>
    <row r="257" spans="1:13" x14ac:dyDescent="0.2">
      <c r="A257" s="76"/>
      <c r="B257" s="90" t="s">
        <v>647</v>
      </c>
      <c r="C257" s="37">
        <v>20</v>
      </c>
      <c r="D257" s="37">
        <v>320</v>
      </c>
      <c r="E257" s="37">
        <f t="shared" si="70"/>
        <v>340</v>
      </c>
      <c r="F257" s="91" t="s">
        <v>644</v>
      </c>
      <c r="G257" s="89" t="s">
        <v>642</v>
      </c>
      <c r="H257" s="37">
        <v>31</v>
      </c>
      <c r="I257" s="37">
        <v>390</v>
      </c>
      <c r="J257" s="37">
        <f t="shared" si="71"/>
        <v>421</v>
      </c>
      <c r="K257" s="91" t="s">
        <v>644</v>
      </c>
      <c r="L257" s="76" t="s">
        <v>642</v>
      </c>
      <c r="M257" s="183"/>
    </row>
    <row r="258" spans="1:13" x14ac:dyDescent="0.2">
      <c r="A258" s="76"/>
      <c r="B258" s="90" t="s">
        <v>648</v>
      </c>
      <c r="C258" s="37">
        <v>15</v>
      </c>
      <c r="D258" s="37">
        <v>170</v>
      </c>
      <c r="E258" s="37">
        <f t="shared" si="70"/>
        <v>185</v>
      </c>
      <c r="F258" s="91" t="s">
        <v>649</v>
      </c>
      <c r="G258" s="89" t="s">
        <v>642</v>
      </c>
      <c r="H258" s="37">
        <v>26</v>
      </c>
      <c r="I258" s="37">
        <v>230</v>
      </c>
      <c r="J258" s="37">
        <f t="shared" si="71"/>
        <v>256</v>
      </c>
      <c r="K258" s="91" t="s">
        <v>649</v>
      </c>
      <c r="L258" s="76" t="s">
        <v>642</v>
      </c>
      <c r="M258" s="183"/>
    </row>
    <row r="259" spans="1:13" s="71" customFormat="1" x14ac:dyDescent="0.2">
      <c r="A259" s="75">
        <v>75</v>
      </c>
      <c r="B259" s="87" t="s">
        <v>381</v>
      </c>
      <c r="C259" s="88">
        <f t="shared" ref="C259:J259" si="73">SUM(C260:C261)</f>
        <v>47</v>
      </c>
      <c r="D259" s="88">
        <f t="shared" si="73"/>
        <v>550</v>
      </c>
      <c r="E259" s="88">
        <f t="shared" si="73"/>
        <v>597</v>
      </c>
      <c r="F259" s="88">
        <f t="shared" si="73"/>
        <v>0</v>
      </c>
      <c r="G259" s="88">
        <f t="shared" si="73"/>
        <v>0</v>
      </c>
      <c r="H259" s="88">
        <f t="shared" si="73"/>
        <v>62</v>
      </c>
      <c r="I259" s="88">
        <f t="shared" si="73"/>
        <v>700</v>
      </c>
      <c r="J259" s="88">
        <f t="shared" si="73"/>
        <v>762</v>
      </c>
      <c r="K259" s="161"/>
      <c r="L259" s="162"/>
      <c r="M259" s="70"/>
    </row>
    <row r="260" spans="1:13" x14ac:dyDescent="0.2">
      <c r="A260" s="76"/>
      <c r="B260" s="90" t="s">
        <v>650</v>
      </c>
      <c r="C260" s="37">
        <v>25</v>
      </c>
      <c r="D260" s="37">
        <v>300</v>
      </c>
      <c r="E260" s="37">
        <f t="shared" si="70"/>
        <v>325</v>
      </c>
      <c r="F260" s="91" t="s">
        <v>644</v>
      </c>
      <c r="G260" s="89" t="s">
        <v>642</v>
      </c>
      <c r="H260" s="37">
        <v>33</v>
      </c>
      <c r="I260" s="37">
        <v>380</v>
      </c>
      <c r="J260" s="37">
        <f t="shared" si="71"/>
        <v>413</v>
      </c>
      <c r="K260" s="91" t="s">
        <v>644</v>
      </c>
      <c r="L260" s="76" t="s">
        <v>642</v>
      </c>
      <c r="M260" s="183"/>
    </row>
    <row r="261" spans="1:13" x14ac:dyDescent="0.2">
      <c r="A261" s="76"/>
      <c r="B261" s="90" t="s">
        <v>651</v>
      </c>
      <c r="C261" s="37">
        <v>22</v>
      </c>
      <c r="D261" s="37">
        <v>250</v>
      </c>
      <c r="E261" s="37">
        <f t="shared" si="70"/>
        <v>272</v>
      </c>
      <c r="F261" s="91" t="s">
        <v>644</v>
      </c>
      <c r="G261" s="89" t="s">
        <v>642</v>
      </c>
      <c r="H261" s="37">
        <v>29</v>
      </c>
      <c r="I261" s="37">
        <v>320</v>
      </c>
      <c r="J261" s="37">
        <f t="shared" si="71"/>
        <v>349</v>
      </c>
      <c r="K261" s="91" t="s">
        <v>644</v>
      </c>
      <c r="L261" s="76" t="s">
        <v>642</v>
      </c>
      <c r="M261" s="183"/>
    </row>
    <row r="262" spans="1:13" s="71" customFormat="1" x14ac:dyDescent="0.2">
      <c r="A262" s="75">
        <v>76</v>
      </c>
      <c r="B262" s="87" t="s">
        <v>386</v>
      </c>
      <c r="C262" s="88">
        <f t="shared" ref="C262:J262" si="74">SUM(C263:C264)</f>
        <v>70</v>
      </c>
      <c r="D262" s="88">
        <f t="shared" si="74"/>
        <v>680</v>
      </c>
      <c r="E262" s="88">
        <f t="shared" si="74"/>
        <v>750</v>
      </c>
      <c r="F262" s="88">
        <f t="shared" si="74"/>
        <v>0</v>
      </c>
      <c r="G262" s="88">
        <f t="shared" si="74"/>
        <v>0</v>
      </c>
      <c r="H262" s="88">
        <f t="shared" si="74"/>
        <v>97</v>
      </c>
      <c r="I262" s="88">
        <f t="shared" si="74"/>
        <v>830</v>
      </c>
      <c r="J262" s="88">
        <f t="shared" si="74"/>
        <v>927</v>
      </c>
      <c r="K262" s="161"/>
      <c r="L262" s="162"/>
      <c r="M262" s="70"/>
    </row>
    <row r="263" spans="1:13" x14ac:dyDescent="0.2">
      <c r="A263" s="76"/>
      <c r="B263" s="90" t="s">
        <v>643</v>
      </c>
      <c r="C263" s="37">
        <v>50</v>
      </c>
      <c r="D263" s="37">
        <v>230</v>
      </c>
      <c r="E263" s="37">
        <f>C263+D263</f>
        <v>280</v>
      </c>
      <c r="F263" s="91" t="s">
        <v>644</v>
      </c>
      <c r="G263" s="89" t="s">
        <v>642</v>
      </c>
      <c r="H263" s="37">
        <v>63</v>
      </c>
      <c r="I263" s="37">
        <v>290</v>
      </c>
      <c r="J263" s="37">
        <f>H263+I263</f>
        <v>353</v>
      </c>
      <c r="K263" s="91" t="s">
        <v>645</v>
      </c>
      <c r="L263" s="76" t="s">
        <v>642</v>
      </c>
      <c r="M263" s="183"/>
    </row>
    <row r="264" spans="1:13" x14ac:dyDescent="0.2">
      <c r="A264" s="76"/>
      <c r="B264" s="90" t="s">
        <v>652</v>
      </c>
      <c r="C264" s="37">
        <v>20</v>
      </c>
      <c r="D264" s="37">
        <v>450</v>
      </c>
      <c r="E264" s="37">
        <f t="shared" si="70"/>
        <v>470</v>
      </c>
      <c r="F264" s="91" t="s">
        <v>644</v>
      </c>
      <c r="G264" s="89" t="s">
        <v>642</v>
      </c>
      <c r="H264" s="37">
        <v>34</v>
      </c>
      <c r="I264" s="37">
        <v>540</v>
      </c>
      <c r="J264" s="37">
        <f t="shared" si="71"/>
        <v>574</v>
      </c>
      <c r="K264" s="91" t="s">
        <v>644</v>
      </c>
      <c r="L264" s="76" t="s">
        <v>642</v>
      </c>
      <c r="M264" s="183"/>
    </row>
    <row r="265" spans="1:13" s="71" customFormat="1" x14ac:dyDescent="0.2">
      <c r="A265" s="75">
        <v>77</v>
      </c>
      <c r="B265" s="87" t="s">
        <v>1263</v>
      </c>
      <c r="C265" s="88">
        <f t="shared" ref="C265:J265" si="75">SUM(C266:C267)</f>
        <v>230</v>
      </c>
      <c r="D265" s="88">
        <f t="shared" si="75"/>
        <v>770</v>
      </c>
      <c r="E265" s="88">
        <f t="shared" si="75"/>
        <v>1000</v>
      </c>
      <c r="F265" s="88">
        <f t="shared" si="75"/>
        <v>0</v>
      </c>
      <c r="G265" s="88">
        <f t="shared" si="75"/>
        <v>0</v>
      </c>
      <c r="H265" s="88">
        <f t="shared" si="75"/>
        <v>264</v>
      </c>
      <c r="I265" s="88">
        <f t="shared" si="75"/>
        <v>900</v>
      </c>
      <c r="J265" s="88">
        <f t="shared" si="75"/>
        <v>1164</v>
      </c>
      <c r="K265" s="161"/>
      <c r="L265" s="162"/>
      <c r="M265" s="70"/>
    </row>
    <row r="266" spans="1:13" x14ac:dyDescent="0.2">
      <c r="A266" s="76"/>
      <c r="B266" s="90" t="s">
        <v>653</v>
      </c>
      <c r="C266" s="37">
        <v>150</v>
      </c>
      <c r="D266" s="37">
        <v>400</v>
      </c>
      <c r="E266" s="37">
        <f t="shared" si="70"/>
        <v>550</v>
      </c>
      <c r="F266" s="91" t="s">
        <v>644</v>
      </c>
      <c r="G266" s="89" t="s">
        <v>642</v>
      </c>
      <c r="H266" s="37">
        <v>170</v>
      </c>
      <c r="I266" s="37">
        <v>470</v>
      </c>
      <c r="J266" s="37">
        <f t="shared" si="71"/>
        <v>640</v>
      </c>
      <c r="K266" s="91" t="s">
        <v>644</v>
      </c>
      <c r="L266" s="76" t="s">
        <v>642</v>
      </c>
      <c r="M266" s="183"/>
    </row>
    <row r="267" spans="1:13" x14ac:dyDescent="0.2">
      <c r="A267" s="76"/>
      <c r="B267" s="90" t="s">
        <v>654</v>
      </c>
      <c r="C267" s="37">
        <v>80</v>
      </c>
      <c r="D267" s="37">
        <v>370</v>
      </c>
      <c r="E267" s="37">
        <f t="shared" si="70"/>
        <v>450</v>
      </c>
      <c r="F267" s="91" t="s">
        <v>644</v>
      </c>
      <c r="G267" s="89" t="s">
        <v>642</v>
      </c>
      <c r="H267" s="37">
        <v>94</v>
      </c>
      <c r="I267" s="37">
        <v>430</v>
      </c>
      <c r="J267" s="37">
        <f t="shared" si="71"/>
        <v>524</v>
      </c>
      <c r="K267" s="91" t="s">
        <v>644</v>
      </c>
      <c r="L267" s="76" t="s">
        <v>642</v>
      </c>
      <c r="M267" s="183"/>
    </row>
    <row r="268" spans="1:13" s="71" customFormat="1" x14ac:dyDescent="0.2">
      <c r="A268" s="75">
        <v>78</v>
      </c>
      <c r="B268" s="87" t="s">
        <v>1237</v>
      </c>
      <c r="C268" s="88">
        <v>1510</v>
      </c>
      <c r="D268" s="88">
        <v>4922</v>
      </c>
      <c r="E268" s="88">
        <f>C268+D268</f>
        <v>6432</v>
      </c>
      <c r="F268" s="88">
        <f>SUM(F269:F270)</f>
        <v>0</v>
      </c>
      <c r="G268" s="88">
        <f>SUM(G269:G270)</f>
        <v>0</v>
      </c>
      <c r="H268" s="88"/>
      <c r="I268" s="88">
        <f>8459+8459</f>
        <v>16918</v>
      </c>
      <c r="J268" s="88">
        <f>I268</f>
        <v>16918</v>
      </c>
      <c r="K268" s="161"/>
      <c r="L268" s="162"/>
      <c r="M268" s="70"/>
    </row>
    <row r="269" spans="1:13" s="71" customFormat="1" x14ac:dyDescent="0.2">
      <c r="A269" s="75">
        <v>79</v>
      </c>
      <c r="B269" s="87" t="s">
        <v>1123</v>
      </c>
      <c r="C269" s="88">
        <f t="shared" ref="C269:J269" si="76">SUM(C270:C273)</f>
        <v>174</v>
      </c>
      <c r="D269" s="88">
        <f t="shared" si="76"/>
        <v>0</v>
      </c>
      <c r="E269" s="88">
        <f t="shared" si="76"/>
        <v>174</v>
      </c>
      <c r="F269" s="88">
        <f t="shared" si="76"/>
        <v>0</v>
      </c>
      <c r="G269" s="88">
        <f t="shared" si="76"/>
        <v>0</v>
      </c>
      <c r="H269" s="88">
        <f t="shared" si="76"/>
        <v>359</v>
      </c>
      <c r="I269" s="88">
        <f t="shared" si="76"/>
        <v>108</v>
      </c>
      <c r="J269" s="88">
        <f t="shared" si="76"/>
        <v>467</v>
      </c>
      <c r="K269" s="161"/>
      <c r="L269" s="162"/>
      <c r="M269" s="70"/>
    </row>
    <row r="270" spans="1:13" ht="51" x14ac:dyDescent="0.2">
      <c r="A270" s="76"/>
      <c r="B270" s="90" t="s">
        <v>655</v>
      </c>
      <c r="C270" s="37">
        <v>50</v>
      </c>
      <c r="D270" s="37"/>
      <c r="E270" s="37">
        <f>C270+D270</f>
        <v>50</v>
      </c>
      <c r="F270" s="32" t="s">
        <v>947</v>
      </c>
      <c r="G270" s="173" t="s">
        <v>656</v>
      </c>
      <c r="H270" s="37">
        <v>78</v>
      </c>
      <c r="I270" s="37">
        <v>21</v>
      </c>
      <c r="J270" s="37">
        <f>H270+I270</f>
        <v>99</v>
      </c>
      <c r="K270" s="32" t="s">
        <v>947</v>
      </c>
      <c r="L270" s="10" t="s">
        <v>656</v>
      </c>
      <c r="M270" s="183"/>
    </row>
    <row r="271" spans="1:13" ht="51" x14ac:dyDescent="0.2">
      <c r="A271" s="76"/>
      <c r="B271" s="90" t="s">
        <v>657</v>
      </c>
      <c r="C271" s="37">
        <v>45</v>
      </c>
      <c r="D271" s="37"/>
      <c r="E271" s="37">
        <f t="shared" ref="E271:E276" si="77">C271+D271</f>
        <v>45</v>
      </c>
      <c r="F271" s="32" t="s">
        <v>948</v>
      </c>
      <c r="G271" s="173" t="s">
        <v>656</v>
      </c>
      <c r="H271" s="37">
        <v>89</v>
      </c>
      <c r="I271" s="37">
        <v>32</v>
      </c>
      <c r="J271" s="37">
        <f t="shared" ref="J271:J276" si="78">H271+I271</f>
        <v>121</v>
      </c>
      <c r="K271" s="32" t="s">
        <v>948</v>
      </c>
      <c r="L271" s="10" t="s">
        <v>656</v>
      </c>
      <c r="M271" s="183"/>
    </row>
    <row r="272" spans="1:13" ht="63.75" x14ac:dyDescent="0.2">
      <c r="A272" s="76"/>
      <c r="B272" s="90" t="s">
        <v>344</v>
      </c>
      <c r="C272" s="37">
        <v>42</v>
      </c>
      <c r="D272" s="37"/>
      <c r="E272" s="37">
        <f t="shared" si="77"/>
        <v>42</v>
      </c>
      <c r="F272" s="32" t="s">
        <v>949</v>
      </c>
      <c r="G272" s="173" t="s">
        <v>656</v>
      </c>
      <c r="H272" s="37">
        <v>80</v>
      </c>
      <c r="I272" s="37">
        <v>34</v>
      </c>
      <c r="J272" s="37">
        <f t="shared" si="78"/>
        <v>114</v>
      </c>
      <c r="K272" s="32" t="s">
        <v>949</v>
      </c>
      <c r="L272" s="10" t="s">
        <v>656</v>
      </c>
      <c r="M272" s="183"/>
    </row>
    <row r="273" spans="1:13" ht="63.75" x14ac:dyDescent="0.2">
      <c r="A273" s="76"/>
      <c r="B273" s="90" t="s">
        <v>346</v>
      </c>
      <c r="C273" s="37">
        <v>37</v>
      </c>
      <c r="D273" s="37"/>
      <c r="E273" s="37">
        <f t="shared" si="77"/>
        <v>37</v>
      </c>
      <c r="F273" s="32" t="s">
        <v>950</v>
      </c>
      <c r="G273" s="173" t="s">
        <v>656</v>
      </c>
      <c r="H273" s="37">
        <v>112</v>
      </c>
      <c r="I273" s="37">
        <v>21</v>
      </c>
      <c r="J273" s="37">
        <f t="shared" si="78"/>
        <v>133</v>
      </c>
      <c r="K273" s="32" t="s">
        <v>950</v>
      </c>
      <c r="L273" s="10" t="s">
        <v>656</v>
      </c>
      <c r="M273" s="183"/>
    </row>
    <row r="274" spans="1:13" s="71" customFormat="1" x14ac:dyDescent="0.2">
      <c r="A274" s="75">
        <v>80</v>
      </c>
      <c r="B274" s="87" t="s">
        <v>1238</v>
      </c>
      <c r="C274" s="88">
        <f t="shared" ref="C274:J274" si="79">SUM(C275:C276)</f>
        <v>139</v>
      </c>
      <c r="D274" s="88">
        <f t="shared" si="79"/>
        <v>0</v>
      </c>
      <c r="E274" s="88">
        <f t="shared" si="79"/>
        <v>139</v>
      </c>
      <c r="F274" s="88">
        <f t="shared" si="79"/>
        <v>0</v>
      </c>
      <c r="G274" s="88">
        <f t="shared" si="79"/>
        <v>0</v>
      </c>
      <c r="H274" s="88">
        <f t="shared" si="79"/>
        <v>211</v>
      </c>
      <c r="I274" s="88">
        <f t="shared" si="79"/>
        <v>55</v>
      </c>
      <c r="J274" s="88">
        <f t="shared" si="79"/>
        <v>266</v>
      </c>
      <c r="K274" s="161"/>
      <c r="L274" s="162"/>
      <c r="M274" s="70"/>
    </row>
    <row r="275" spans="1:13" ht="63.75" x14ac:dyDescent="0.2">
      <c r="A275" s="76"/>
      <c r="B275" s="90" t="s">
        <v>349</v>
      </c>
      <c r="C275" s="37">
        <v>64</v>
      </c>
      <c r="D275" s="37"/>
      <c r="E275" s="37">
        <f t="shared" si="77"/>
        <v>64</v>
      </c>
      <c r="F275" s="32" t="s">
        <v>951</v>
      </c>
      <c r="G275" s="173" t="s">
        <v>656</v>
      </c>
      <c r="H275" s="37">
        <v>64</v>
      </c>
      <c r="I275" s="37"/>
      <c r="J275" s="37">
        <f t="shared" si="78"/>
        <v>64</v>
      </c>
      <c r="K275" s="32" t="s">
        <v>951</v>
      </c>
      <c r="L275" s="10" t="s">
        <v>656</v>
      </c>
      <c r="M275" s="183"/>
    </row>
    <row r="276" spans="1:13" ht="63.75" x14ac:dyDescent="0.2">
      <c r="A276" s="76"/>
      <c r="B276" s="90" t="s">
        <v>356</v>
      </c>
      <c r="C276" s="37">
        <v>75</v>
      </c>
      <c r="D276" s="37"/>
      <c r="E276" s="37">
        <f t="shared" si="77"/>
        <v>75</v>
      </c>
      <c r="F276" s="32" t="s">
        <v>952</v>
      </c>
      <c r="G276" s="173" t="s">
        <v>656</v>
      </c>
      <c r="H276" s="37">
        <v>147</v>
      </c>
      <c r="I276" s="37">
        <v>55</v>
      </c>
      <c r="J276" s="37">
        <f t="shared" si="78"/>
        <v>202</v>
      </c>
      <c r="K276" s="32" t="s">
        <v>952</v>
      </c>
      <c r="L276" s="10" t="s">
        <v>656</v>
      </c>
      <c r="M276" s="183"/>
    </row>
    <row r="277" spans="1:13" s="71" customFormat="1" x14ac:dyDescent="0.2">
      <c r="A277" s="75">
        <v>81</v>
      </c>
      <c r="B277" s="87" t="s">
        <v>1208</v>
      </c>
      <c r="C277" s="88">
        <f t="shared" ref="C277:J277" si="80">SUM(C280:C282)</f>
        <v>5080</v>
      </c>
      <c r="D277" s="88">
        <f t="shared" si="80"/>
        <v>3841</v>
      </c>
      <c r="E277" s="88">
        <f t="shared" si="80"/>
        <v>8921</v>
      </c>
      <c r="F277" s="88">
        <f t="shared" si="80"/>
        <v>0</v>
      </c>
      <c r="G277" s="88">
        <f t="shared" si="80"/>
        <v>0</v>
      </c>
      <c r="H277" s="88">
        <f t="shared" si="80"/>
        <v>0</v>
      </c>
      <c r="I277" s="88">
        <f t="shared" si="80"/>
        <v>15666</v>
      </c>
      <c r="J277" s="88">
        <f t="shared" si="80"/>
        <v>15666</v>
      </c>
      <c r="K277" s="161"/>
      <c r="L277" s="162"/>
      <c r="M277" s="70"/>
    </row>
    <row r="278" spans="1:13" ht="25.5" x14ac:dyDescent="0.2">
      <c r="A278" s="76"/>
      <c r="B278" s="173" t="s">
        <v>208</v>
      </c>
      <c r="C278" s="163">
        <v>500</v>
      </c>
      <c r="D278" s="92">
        <v>346</v>
      </c>
      <c r="E278" s="37">
        <f>C278+D278</f>
        <v>846</v>
      </c>
      <c r="F278" s="32" t="s">
        <v>668</v>
      </c>
      <c r="G278" s="178" t="s">
        <v>663</v>
      </c>
      <c r="H278" s="37"/>
      <c r="I278" s="37">
        <v>2000</v>
      </c>
      <c r="J278" s="37">
        <f>H278+I278</f>
        <v>2000</v>
      </c>
      <c r="K278" s="32" t="s">
        <v>668</v>
      </c>
      <c r="L278" s="10" t="s">
        <v>663</v>
      </c>
      <c r="M278" s="183"/>
    </row>
    <row r="279" spans="1:13" ht="25.5" x14ac:dyDescent="0.2">
      <c r="A279" s="76"/>
      <c r="B279" s="90" t="s">
        <v>214</v>
      </c>
      <c r="C279" s="93">
        <v>320</v>
      </c>
      <c r="D279" s="37">
        <v>220</v>
      </c>
      <c r="E279" s="37">
        <f>C279+D279</f>
        <v>540</v>
      </c>
      <c r="F279" s="32" t="s">
        <v>670</v>
      </c>
      <c r="G279" s="178" t="s">
        <v>663</v>
      </c>
      <c r="H279" s="37"/>
      <c r="I279" s="37">
        <v>800</v>
      </c>
      <c r="J279" s="37">
        <f>H279+I279</f>
        <v>800</v>
      </c>
      <c r="K279" s="32" t="s">
        <v>670</v>
      </c>
      <c r="L279" s="10" t="s">
        <v>663</v>
      </c>
      <c r="M279" s="183"/>
    </row>
    <row r="280" spans="1:13" ht="25.5" x14ac:dyDescent="0.2">
      <c r="A280" s="76"/>
      <c r="B280" s="90" t="s">
        <v>210</v>
      </c>
      <c r="C280" s="37">
        <v>230</v>
      </c>
      <c r="D280" s="37">
        <v>224</v>
      </c>
      <c r="E280" s="37">
        <f>C280+D280</f>
        <v>454</v>
      </c>
      <c r="F280" s="32" t="s">
        <v>665</v>
      </c>
      <c r="G280" s="178" t="s">
        <v>663</v>
      </c>
      <c r="H280" s="37"/>
      <c r="I280" s="37">
        <v>830</v>
      </c>
      <c r="J280" s="37">
        <f>H280+I280</f>
        <v>830</v>
      </c>
      <c r="K280" s="32" t="s">
        <v>665</v>
      </c>
      <c r="L280" s="10" t="s">
        <v>663</v>
      </c>
      <c r="M280" s="183"/>
    </row>
    <row r="281" spans="1:13" s="71" customFormat="1" x14ac:dyDescent="0.2">
      <c r="A281" s="75">
        <v>82</v>
      </c>
      <c r="B281" s="87" t="s">
        <v>1210</v>
      </c>
      <c r="C281" s="88">
        <f t="shared" ref="C281:J281" si="81">SUM(C282:C285)</f>
        <v>2800</v>
      </c>
      <c r="D281" s="88">
        <f t="shared" si="81"/>
        <v>2299</v>
      </c>
      <c r="E281" s="88">
        <f t="shared" si="81"/>
        <v>5099</v>
      </c>
      <c r="F281" s="88">
        <f t="shared" si="81"/>
        <v>0</v>
      </c>
      <c r="G281" s="88">
        <f t="shared" si="81"/>
        <v>0</v>
      </c>
      <c r="H281" s="88">
        <f t="shared" si="81"/>
        <v>0</v>
      </c>
      <c r="I281" s="88">
        <f t="shared" si="81"/>
        <v>9468</v>
      </c>
      <c r="J281" s="88">
        <f t="shared" si="81"/>
        <v>9468</v>
      </c>
      <c r="K281" s="161"/>
      <c r="L281" s="162"/>
      <c r="M281" s="70"/>
    </row>
    <row r="282" spans="1:13" ht="51" x14ac:dyDescent="0.2">
      <c r="A282" s="76"/>
      <c r="B282" s="173" t="s">
        <v>207</v>
      </c>
      <c r="C282" s="163">
        <v>2050</v>
      </c>
      <c r="D282" s="163">
        <v>1318</v>
      </c>
      <c r="E282" s="37">
        <f>C282+D282</f>
        <v>3368</v>
      </c>
      <c r="F282" s="32" t="s">
        <v>658</v>
      </c>
      <c r="G282" s="178" t="s">
        <v>659</v>
      </c>
      <c r="H282" s="37"/>
      <c r="I282" s="37">
        <v>5368</v>
      </c>
      <c r="J282" s="37">
        <f>H282+I282</f>
        <v>5368</v>
      </c>
      <c r="K282" s="32" t="s">
        <v>658</v>
      </c>
      <c r="L282" s="10" t="s">
        <v>659</v>
      </c>
      <c r="M282" s="183"/>
    </row>
    <row r="283" spans="1:13" ht="38.25" x14ac:dyDescent="0.2">
      <c r="A283" s="76"/>
      <c r="B283" s="173" t="s">
        <v>661</v>
      </c>
      <c r="C283" s="163">
        <v>400</v>
      </c>
      <c r="D283" s="163">
        <v>200</v>
      </c>
      <c r="E283" s="37">
        <f t="shared" ref="E283:E290" si="82">C283+D283</f>
        <v>600</v>
      </c>
      <c r="F283" s="32" t="s">
        <v>662</v>
      </c>
      <c r="G283" s="178" t="s">
        <v>663</v>
      </c>
      <c r="H283" s="37"/>
      <c r="I283" s="37">
        <v>1500</v>
      </c>
      <c r="J283" s="37">
        <f t="shared" ref="J283:J290" si="83">H283+I283</f>
        <v>1500</v>
      </c>
      <c r="K283" s="32" t="s">
        <v>662</v>
      </c>
      <c r="L283" s="10" t="s">
        <v>663</v>
      </c>
      <c r="M283" s="183"/>
    </row>
    <row r="284" spans="1:13" ht="25.5" x14ac:dyDescent="0.2">
      <c r="A284" s="76"/>
      <c r="B284" s="173" t="s">
        <v>213</v>
      </c>
      <c r="C284" s="163">
        <v>150</v>
      </c>
      <c r="D284" s="163">
        <v>331</v>
      </c>
      <c r="E284" s="37">
        <f t="shared" si="82"/>
        <v>481</v>
      </c>
      <c r="F284" s="32" t="s">
        <v>664</v>
      </c>
      <c r="G284" s="178" t="s">
        <v>663</v>
      </c>
      <c r="H284" s="37"/>
      <c r="I284" s="37">
        <v>1400</v>
      </c>
      <c r="J284" s="37">
        <f t="shared" si="83"/>
        <v>1400</v>
      </c>
      <c r="K284" s="32" t="s">
        <v>664</v>
      </c>
      <c r="L284" s="10" t="s">
        <v>663</v>
      </c>
      <c r="M284" s="183"/>
    </row>
    <row r="285" spans="1:13" ht="25.5" x14ac:dyDescent="0.2">
      <c r="A285" s="76"/>
      <c r="B285" s="173" t="s">
        <v>211</v>
      </c>
      <c r="C285" s="163">
        <v>200</v>
      </c>
      <c r="D285" s="92">
        <v>450</v>
      </c>
      <c r="E285" s="37">
        <f t="shared" si="82"/>
        <v>650</v>
      </c>
      <c r="F285" s="32" t="s">
        <v>665</v>
      </c>
      <c r="G285" s="178" t="s">
        <v>663</v>
      </c>
      <c r="H285" s="37"/>
      <c r="I285" s="37">
        <v>1200</v>
      </c>
      <c r="J285" s="37">
        <f t="shared" si="83"/>
        <v>1200</v>
      </c>
      <c r="K285" s="32" t="s">
        <v>665</v>
      </c>
      <c r="L285" s="10" t="s">
        <v>663</v>
      </c>
      <c r="M285" s="183"/>
    </row>
    <row r="286" spans="1:13" s="71" customFormat="1" x14ac:dyDescent="0.2">
      <c r="A286" s="75">
        <v>83</v>
      </c>
      <c r="B286" s="87" t="s">
        <v>1209</v>
      </c>
      <c r="C286" s="88">
        <f t="shared" ref="C286:J286" si="84">SUM(C287:C290)</f>
        <v>2080</v>
      </c>
      <c r="D286" s="88">
        <f t="shared" si="84"/>
        <v>2310</v>
      </c>
      <c r="E286" s="88">
        <f t="shared" si="84"/>
        <v>4390</v>
      </c>
      <c r="F286" s="88">
        <f t="shared" si="84"/>
        <v>0</v>
      </c>
      <c r="G286" s="88">
        <f t="shared" si="84"/>
        <v>0</v>
      </c>
      <c r="H286" s="88">
        <f t="shared" si="84"/>
        <v>0</v>
      </c>
      <c r="I286" s="88">
        <f t="shared" si="84"/>
        <v>8250</v>
      </c>
      <c r="J286" s="88">
        <f t="shared" si="84"/>
        <v>8250</v>
      </c>
      <c r="K286" s="161"/>
      <c r="L286" s="162"/>
      <c r="M286" s="70"/>
    </row>
    <row r="287" spans="1:13" ht="63.75" x14ac:dyDescent="0.2">
      <c r="A287" s="76"/>
      <c r="B287" s="173" t="s">
        <v>209</v>
      </c>
      <c r="C287" s="163">
        <v>1200</v>
      </c>
      <c r="D287" s="163">
        <v>1300</v>
      </c>
      <c r="E287" s="37">
        <f>C287+D287</f>
        <v>2500</v>
      </c>
      <c r="F287" s="32" t="s">
        <v>660</v>
      </c>
      <c r="G287" s="178" t="s">
        <v>659</v>
      </c>
      <c r="H287" s="37"/>
      <c r="I287" s="37">
        <v>3500</v>
      </c>
      <c r="J287" s="37">
        <f>H287+I287</f>
        <v>3500</v>
      </c>
      <c r="K287" s="32" t="s">
        <v>660</v>
      </c>
      <c r="L287" s="10" t="s">
        <v>659</v>
      </c>
      <c r="M287" s="183"/>
    </row>
    <row r="288" spans="1:13" ht="38.25" x14ac:dyDescent="0.2">
      <c r="A288" s="76"/>
      <c r="B288" s="173" t="s">
        <v>666</v>
      </c>
      <c r="C288" s="163">
        <v>170</v>
      </c>
      <c r="D288" s="163">
        <v>350</v>
      </c>
      <c r="E288" s="37">
        <f t="shared" si="82"/>
        <v>520</v>
      </c>
      <c r="F288" s="32" t="s">
        <v>667</v>
      </c>
      <c r="G288" s="178" t="s">
        <v>663</v>
      </c>
      <c r="H288" s="37"/>
      <c r="I288" s="37">
        <v>1300</v>
      </c>
      <c r="J288" s="37">
        <f t="shared" si="83"/>
        <v>1300</v>
      </c>
      <c r="K288" s="32" t="s">
        <v>667</v>
      </c>
      <c r="L288" s="10" t="s">
        <v>663</v>
      </c>
      <c r="M288" s="183"/>
    </row>
    <row r="289" spans="1:13" ht="25.5" x14ac:dyDescent="0.2">
      <c r="A289" s="76"/>
      <c r="B289" s="173" t="s">
        <v>212</v>
      </c>
      <c r="C289" s="163">
        <v>200</v>
      </c>
      <c r="D289" s="163">
        <v>250</v>
      </c>
      <c r="E289" s="37">
        <f t="shared" si="82"/>
        <v>450</v>
      </c>
      <c r="F289" s="32" t="s">
        <v>669</v>
      </c>
      <c r="G289" s="178" t="s">
        <v>663</v>
      </c>
      <c r="H289" s="37"/>
      <c r="I289" s="37">
        <v>950</v>
      </c>
      <c r="J289" s="37">
        <f t="shared" si="83"/>
        <v>950</v>
      </c>
      <c r="K289" s="32" t="s">
        <v>669</v>
      </c>
      <c r="L289" s="10" t="s">
        <v>663</v>
      </c>
      <c r="M289" s="183"/>
    </row>
    <row r="290" spans="1:13" x14ac:dyDescent="0.2">
      <c r="A290" s="76"/>
      <c r="B290" s="90" t="s">
        <v>671</v>
      </c>
      <c r="C290" s="37">
        <v>510</v>
      </c>
      <c r="D290" s="92">
        <v>410</v>
      </c>
      <c r="E290" s="37">
        <f t="shared" si="82"/>
        <v>920</v>
      </c>
      <c r="F290" s="91" t="s">
        <v>672</v>
      </c>
      <c r="G290" s="178" t="s">
        <v>663</v>
      </c>
      <c r="H290" s="37"/>
      <c r="I290" s="37">
        <v>2500</v>
      </c>
      <c r="J290" s="37">
        <f t="shared" si="83"/>
        <v>2500</v>
      </c>
      <c r="K290" s="91" t="s">
        <v>672</v>
      </c>
      <c r="L290" s="10" t="s">
        <v>663</v>
      </c>
      <c r="M290" s="183"/>
    </row>
    <row r="291" spans="1:13" s="71" customFormat="1" x14ac:dyDescent="0.2">
      <c r="A291" s="162">
        <v>84</v>
      </c>
      <c r="B291" s="174" t="s">
        <v>1225</v>
      </c>
      <c r="C291" s="164">
        <f t="shared" ref="C291:J291" si="85">SUM(C292:C295)</f>
        <v>0</v>
      </c>
      <c r="D291" s="164">
        <f t="shared" si="85"/>
        <v>2885</v>
      </c>
      <c r="E291" s="164">
        <f t="shared" si="85"/>
        <v>2885</v>
      </c>
      <c r="F291" s="164">
        <f t="shared" si="85"/>
        <v>0</v>
      </c>
      <c r="G291" s="164">
        <f t="shared" si="85"/>
        <v>0</v>
      </c>
      <c r="H291" s="164">
        <f t="shared" si="85"/>
        <v>0</v>
      </c>
      <c r="I291" s="164">
        <f t="shared" si="85"/>
        <v>3800</v>
      </c>
      <c r="J291" s="164">
        <f t="shared" si="85"/>
        <v>3800</v>
      </c>
      <c r="K291" s="161"/>
      <c r="L291" s="162"/>
      <c r="M291" s="70"/>
    </row>
    <row r="292" spans="1:13" ht="63.75" x14ac:dyDescent="0.2">
      <c r="A292" s="10"/>
      <c r="B292" s="94" t="s">
        <v>686</v>
      </c>
      <c r="C292" s="95"/>
      <c r="D292" s="163">
        <v>725</v>
      </c>
      <c r="E292" s="163">
        <v>725</v>
      </c>
      <c r="F292" s="32" t="s">
        <v>693</v>
      </c>
      <c r="G292" s="10" t="s">
        <v>674</v>
      </c>
      <c r="H292" s="95"/>
      <c r="I292" s="163">
        <v>900</v>
      </c>
      <c r="J292" s="163">
        <v>900</v>
      </c>
      <c r="K292" s="32" t="s">
        <v>693</v>
      </c>
      <c r="L292" s="10" t="s">
        <v>674</v>
      </c>
      <c r="M292" s="183"/>
    </row>
    <row r="293" spans="1:13" ht="63.75" x14ac:dyDescent="0.2">
      <c r="A293" s="10"/>
      <c r="B293" s="96" t="s">
        <v>678</v>
      </c>
      <c r="C293" s="95"/>
      <c r="D293" s="163">
        <v>500</v>
      </c>
      <c r="E293" s="163">
        <v>500</v>
      </c>
      <c r="F293" s="32" t="s">
        <v>693</v>
      </c>
      <c r="G293" s="10" t="s">
        <v>674</v>
      </c>
      <c r="H293" s="95"/>
      <c r="I293" s="163">
        <v>750</v>
      </c>
      <c r="J293" s="163">
        <v>750</v>
      </c>
      <c r="K293" s="32" t="s">
        <v>693</v>
      </c>
      <c r="L293" s="10" t="s">
        <v>674</v>
      </c>
      <c r="M293" s="183"/>
    </row>
    <row r="294" spans="1:13" ht="63.75" x14ac:dyDescent="0.2">
      <c r="A294" s="10"/>
      <c r="B294" s="96" t="s">
        <v>679</v>
      </c>
      <c r="C294" s="95"/>
      <c r="D294" s="163">
        <v>500</v>
      </c>
      <c r="E294" s="163">
        <v>500</v>
      </c>
      <c r="F294" s="32" t="s">
        <v>693</v>
      </c>
      <c r="G294" s="10" t="s">
        <v>674</v>
      </c>
      <c r="H294" s="95"/>
      <c r="I294" s="163">
        <v>750</v>
      </c>
      <c r="J294" s="163">
        <v>750</v>
      </c>
      <c r="K294" s="32" t="s">
        <v>693</v>
      </c>
      <c r="L294" s="10" t="s">
        <v>674</v>
      </c>
      <c r="M294" s="183"/>
    </row>
    <row r="295" spans="1:13" ht="63.75" x14ac:dyDescent="0.2">
      <c r="A295" s="10"/>
      <c r="B295" s="96" t="s">
        <v>673</v>
      </c>
      <c r="C295" s="95"/>
      <c r="D295" s="163">
        <v>1160</v>
      </c>
      <c r="E295" s="163">
        <v>1160</v>
      </c>
      <c r="F295" s="32" t="s">
        <v>693</v>
      </c>
      <c r="G295" s="10" t="s">
        <v>674</v>
      </c>
      <c r="H295" s="95"/>
      <c r="I295" s="163">
        <v>1400</v>
      </c>
      <c r="J295" s="163">
        <v>1400</v>
      </c>
      <c r="K295" s="32" t="s">
        <v>693</v>
      </c>
      <c r="L295" s="10" t="s">
        <v>674</v>
      </c>
      <c r="M295" s="183"/>
    </row>
    <row r="296" spans="1:13" s="71" customFormat="1" x14ac:dyDescent="0.2">
      <c r="A296" s="162">
        <v>85</v>
      </c>
      <c r="B296" s="174" t="s">
        <v>1226</v>
      </c>
      <c r="C296" s="164">
        <f t="shared" ref="C296:J296" si="86">SUM(C297:C299)</f>
        <v>0</v>
      </c>
      <c r="D296" s="164">
        <f t="shared" si="86"/>
        <v>1305</v>
      </c>
      <c r="E296" s="164">
        <f t="shared" si="86"/>
        <v>1305</v>
      </c>
      <c r="F296" s="164">
        <f t="shared" si="86"/>
        <v>0</v>
      </c>
      <c r="G296" s="164">
        <f t="shared" si="86"/>
        <v>0</v>
      </c>
      <c r="H296" s="164">
        <f t="shared" si="86"/>
        <v>0</v>
      </c>
      <c r="I296" s="164">
        <f t="shared" si="86"/>
        <v>1900</v>
      </c>
      <c r="J296" s="164">
        <f t="shared" si="86"/>
        <v>1900</v>
      </c>
      <c r="K296" s="161"/>
      <c r="L296" s="162"/>
      <c r="M296" s="70"/>
    </row>
    <row r="297" spans="1:13" ht="63.75" x14ac:dyDescent="0.2">
      <c r="A297" s="10"/>
      <c r="B297" s="96" t="s">
        <v>675</v>
      </c>
      <c r="C297" s="95"/>
      <c r="D297" s="163">
        <v>305</v>
      </c>
      <c r="E297" s="163">
        <v>305</v>
      </c>
      <c r="F297" s="32" t="s">
        <v>693</v>
      </c>
      <c r="G297" s="10" t="s">
        <v>674</v>
      </c>
      <c r="H297" s="95"/>
      <c r="I297" s="163">
        <v>500</v>
      </c>
      <c r="J297" s="163">
        <v>500</v>
      </c>
      <c r="K297" s="32" t="s">
        <v>693</v>
      </c>
      <c r="L297" s="10" t="s">
        <v>674</v>
      </c>
      <c r="M297" s="183"/>
    </row>
    <row r="298" spans="1:13" ht="63.75" x14ac:dyDescent="0.2">
      <c r="A298" s="10"/>
      <c r="B298" s="96" t="s">
        <v>676</v>
      </c>
      <c r="C298" s="95"/>
      <c r="D298" s="163">
        <v>500</v>
      </c>
      <c r="E298" s="163">
        <v>500</v>
      </c>
      <c r="F298" s="32" t="s">
        <v>693</v>
      </c>
      <c r="G298" s="10" t="s">
        <v>674</v>
      </c>
      <c r="H298" s="95"/>
      <c r="I298" s="163">
        <v>700</v>
      </c>
      <c r="J298" s="163">
        <v>700</v>
      </c>
      <c r="K298" s="32" t="s">
        <v>693</v>
      </c>
      <c r="L298" s="10" t="s">
        <v>674</v>
      </c>
      <c r="M298" s="183"/>
    </row>
    <row r="299" spans="1:13" ht="63.75" x14ac:dyDescent="0.2">
      <c r="A299" s="10"/>
      <c r="B299" s="96" t="s">
        <v>677</v>
      </c>
      <c r="C299" s="95"/>
      <c r="D299" s="163">
        <v>500</v>
      </c>
      <c r="E299" s="163">
        <v>500</v>
      </c>
      <c r="F299" s="32" t="s">
        <v>693</v>
      </c>
      <c r="G299" s="10" t="s">
        <v>674</v>
      </c>
      <c r="H299" s="95"/>
      <c r="I299" s="163">
        <v>700</v>
      </c>
      <c r="J299" s="163">
        <v>700</v>
      </c>
      <c r="K299" s="32" t="s">
        <v>693</v>
      </c>
      <c r="L299" s="10" t="s">
        <v>674</v>
      </c>
      <c r="M299" s="183"/>
    </row>
    <row r="300" spans="1:13" s="71" customFormat="1" x14ac:dyDescent="0.2">
      <c r="A300" s="162">
        <v>86</v>
      </c>
      <c r="B300" s="174" t="s">
        <v>784</v>
      </c>
      <c r="C300" s="164">
        <f t="shared" ref="C300:J300" si="87">SUM(C301:C302)</f>
        <v>0</v>
      </c>
      <c r="D300" s="164">
        <f t="shared" si="87"/>
        <v>1350</v>
      </c>
      <c r="E300" s="164">
        <f t="shared" si="87"/>
        <v>1350</v>
      </c>
      <c r="F300" s="164">
        <f t="shared" si="87"/>
        <v>0</v>
      </c>
      <c r="G300" s="164">
        <f t="shared" si="87"/>
        <v>0</v>
      </c>
      <c r="H300" s="164">
        <f t="shared" si="87"/>
        <v>0</v>
      </c>
      <c r="I300" s="164">
        <f t="shared" si="87"/>
        <v>3000</v>
      </c>
      <c r="J300" s="164">
        <f t="shared" si="87"/>
        <v>3000</v>
      </c>
      <c r="K300" s="161"/>
      <c r="L300" s="162"/>
      <c r="M300" s="70"/>
    </row>
    <row r="301" spans="1:13" ht="63.75" x14ac:dyDescent="0.2">
      <c r="A301" s="10"/>
      <c r="B301" s="96" t="s">
        <v>680</v>
      </c>
      <c r="C301" s="95"/>
      <c r="D301" s="163">
        <v>800</v>
      </c>
      <c r="E301" s="163">
        <v>800</v>
      </c>
      <c r="F301" s="32" t="s">
        <v>693</v>
      </c>
      <c r="G301" s="10" t="s">
        <v>674</v>
      </c>
      <c r="H301" s="95"/>
      <c r="I301" s="163">
        <v>2000</v>
      </c>
      <c r="J301" s="163">
        <v>2000</v>
      </c>
      <c r="K301" s="32" t="s">
        <v>693</v>
      </c>
      <c r="L301" s="10" t="s">
        <v>674</v>
      </c>
      <c r="M301" s="183"/>
    </row>
    <row r="302" spans="1:13" ht="63.75" x14ac:dyDescent="0.2">
      <c r="A302" s="10"/>
      <c r="B302" s="96" t="s">
        <v>681</v>
      </c>
      <c r="C302" s="95"/>
      <c r="D302" s="163">
        <v>550</v>
      </c>
      <c r="E302" s="163">
        <v>550</v>
      </c>
      <c r="F302" s="32" t="s">
        <v>693</v>
      </c>
      <c r="G302" s="10" t="s">
        <v>674</v>
      </c>
      <c r="H302" s="95"/>
      <c r="I302" s="163">
        <v>1000</v>
      </c>
      <c r="J302" s="163">
        <v>1000</v>
      </c>
      <c r="K302" s="32" t="s">
        <v>693</v>
      </c>
      <c r="L302" s="10" t="s">
        <v>674</v>
      </c>
      <c r="M302" s="183"/>
    </row>
    <row r="303" spans="1:13" s="71" customFormat="1" x14ac:dyDescent="0.2">
      <c r="A303" s="162">
        <v>87</v>
      </c>
      <c r="B303" s="174" t="s">
        <v>1227</v>
      </c>
      <c r="C303" s="164">
        <f t="shared" ref="C303:J303" si="88">SUM(C304:C305)</f>
        <v>0</v>
      </c>
      <c r="D303" s="164">
        <f t="shared" si="88"/>
        <v>1850</v>
      </c>
      <c r="E303" s="164">
        <f t="shared" si="88"/>
        <v>1850</v>
      </c>
      <c r="F303" s="164">
        <f t="shared" si="88"/>
        <v>0</v>
      </c>
      <c r="G303" s="164">
        <f t="shared" si="88"/>
        <v>0</v>
      </c>
      <c r="H303" s="164">
        <f t="shared" si="88"/>
        <v>0</v>
      </c>
      <c r="I303" s="164">
        <f t="shared" si="88"/>
        <v>2500</v>
      </c>
      <c r="J303" s="164">
        <f t="shared" si="88"/>
        <v>2500</v>
      </c>
      <c r="K303" s="161"/>
      <c r="L303" s="162"/>
      <c r="M303" s="70"/>
    </row>
    <row r="304" spans="1:13" ht="63.75" x14ac:dyDescent="0.2">
      <c r="A304" s="10"/>
      <c r="B304" s="96" t="s">
        <v>682</v>
      </c>
      <c r="C304" s="95"/>
      <c r="D304" s="163">
        <v>600</v>
      </c>
      <c r="E304" s="163">
        <v>600</v>
      </c>
      <c r="F304" s="32" t="s">
        <v>693</v>
      </c>
      <c r="G304" s="10" t="s">
        <v>674</v>
      </c>
      <c r="H304" s="95"/>
      <c r="I304" s="163">
        <v>1000</v>
      </c>
      <c r="J304" s="163">
        <v>1000</v>
      </c>
      <c r="K304" s="32" t="s">
        <v>693</v>
      </c>
      <c r="L304" s="10" t="s">
        <v>674</v>
      </c>
      <c r="M304" s="183"/>
    </row>
    <row r="305" spans="1:13" ht="63.75" x14ac:dyDescent="0.2">
      <c r="A305" s="10"/>
      <c r="B305" s="96" t="s">
        <v>683</v>
      </c>
      <c r="C305" s="95"/>
      <c r="D305" s="163">
        <v>1250</v>
      </c>
      <c r="E305" s="163">
        <v>1250</v>
      </c>
      <c r="F305" s="32" t="s">
        <v>693</v>
      </c>
      <c r="G305" s="10" t="s">
        <v>674</v>
      </c>
      <c r="H305" s="95"/>
      <c r="I305" s="163">
        <v>1500</v>
      </c>
      <c r="J305" s="163">
        <v>1500</v>
      </c>
      <c r="K305" s="32" t="s">
        <v>693</v>
      </c>
      <c r="L305" s="10" t="s">
        <v>674</v>
      </c>
      <c r="M305" s="183"/>
    </row>
    <row r="306" spans="1:13" s="71" customFormat="1" x14ac:dyDescent="0.2">
      <c r="A306" s="162">
        <v>88</v>
      </c>
      <c r="B306" s="174" t="s">
        <v>691</v>
      </c>
      <c r="C306" s="164">
        <f t="shared" ref="C306:J306" si="89">SUM(C307:C308)</f>
        <v>0</v>
      </c>
      <c r="D306" s="164">
        <f t="shared" si="89"/>
        <v>1140</v>
      </c>
      <c r="E306" s="164">
        <f t="shared" si="89"/>
        <v>1140</v>
      </c>
      <c r="F306" s="164">
        <f t="shared" si="89"/>
        <v>0</v>
      </c>
      <c r="G306" s="164">
        <f t="shared" si="89"/>
        <v>0</v>
      </c>
      <c r="H306" s="164">
        <f t="shared" si="89"/>
        <v>0</v>
      </c>
      <c r="I306" s="164">
        <f t="shared" si="89"/>
        <v>1600</v>
      </c>
      <c r="J306" s="164">
        <f t="shared" si="89"/>
        <v>1600</v>
      </c>
      <c r="K306" s="161"/>
      <c r="L306" s="162"/>
      <c r="M306" s="70"/>
    </row>
    <row r="307" spans="1:13" ht="63.75" x14ac:dyDescent="0.2">
      <c r="A307" s="10"/>
      <c r="B307" s="96" t="s">
        <v>684</v>
      </c>
      <c r="C307" s="95"/>
      <c r="D307" s="163">
        <v>600</v>
      </c>
      <c r="E307" s="163">
        <v>600</v>
      </c>
      <c r="F307" s="32" t="s">
        <v>693</v>
      </c>
      <c r="G307" s="10" t="s">
        <v>674</v>
      </c>
      <c r="H307" s="95"/>
      <c r="I307" s="163">
        <v>800</v>
      </c>
      <c r="J307" s="163">
        <v>800</v>
      </c>
      <c r="K307" s="32" t="s">
        <v>693</v>
      </c>
      <c r="L307" s="10" t="s">
        <v>674</v>
      </c>
      <c r="M307" s="183"/>
    </row>
    <row r="308" spans="1:13" ht="63.75" x14ac:dyDescent="0.2">
      <c r="A308" s="10"/>
      <c r="B308" s="96" t="s">
        <v>685</v>
      </c>
      <c r="C308" s="95"/>
      <c r="D308" s="163">
        <v>540</v>
      </c>
      <c r="E308" s="163">
        <v>540</v>
      </c>
      <c r="F308" s="32" t="s">
        <v>693</v>
      </c>
      <c r="G308" s="10" t="s">
        <v>674</v>
      </c>
      <c r="H308" s="95"/>
      <c r="I308" s="163">
        <v>800</v>
      </c>
      <c r="J308" s="163">
        <v>800</v>
      </c>
      <c r="K308" s="32" t="s">
        <v>693</v>
      </c>
      <c r="L308" s="10" t="s">
        <v>674</v>
      </c>
      <c r="M308" s="183"/>
    </row>
    <row r="309" spans="1:13" s="71" customFormat="1" x14ac:dyDescent="0.2">
      <c r="A309" s="162">
        <v>89</v>
      </c>
      <c r="B309" s="174" t="s">
        <v>1131</v>
      </c>
      <c r="C309" s="164">
        <f>SUM(C310:C310)</f>
        <v>500</v>
      </c>
      <c r="D309" s="164">
        <f>SUM(D310:D326)</f>
        <v>1160</v>
      </c>
      <c r="E309" s="164">
        <f>SUM(E310:E326)</f>
        <v>3188</v>
      </c>
      <c r="F309" s="161"/>
      <c r="G309" s="162"/>
      <c r="H309" s="164">
        <f>SUM(H310:H326)</f>
        <v>4216</v>
      </c>
      <c r="I309" s="164">
        <f>SUM(I310:I326)</f>
        <v>3742</v>
      </c>
      <c r="J309" s="164">
        <f>SUM(J310:J326)</f>
        <v>7458</v>
      </c>
      <c r="K309" s="161"/>
      <c r="L309" s="162"/>
      <c r="M309" s="70"/>
    </row>
    <row r="310" spans="1:13" ht="25.5" x14ac:dyDescent="0.2">
      <c r="A310" s="10"/>
      <c r="B310" s="96" t="s">
        <v>687</v>
      </c>
      <c r="C310" s="95">
        <v>500</v>
      </c>
      <c r="D310" s="95">
        <v>500</v>
      </c>
      <c r="E310" s="95">
        <v>500</v>
      </c>
      <c r="F310" s="95">
        <v>500</v>
      </c>
      <c r="G310" s="95">
        <v>500</v>
      </c>
      <c r="H310" s="95">
        <v>500</v>
      </c>
      <c r="I310" s="95">
        <v>500</v>
      </c>
      <c r="J310" s="95">
        <v>500</v>
      </c>
      <c r="K310" s="32" t="s">
        <v>688</v>
      </c>
      <c r="L310" s="10" t="s">
        <v>402</v>
      </c>
      <c r="M310" s="183"/>
    </row>
    <row r="311" spans="1:13" s="71" customFormat="1" x14ac:dyDescent="0.2">
      <c r="A311" s="162">
        <v>90</v>
      </c>
      <c r="B311" s="174" t="s">
        <v>1132</v>
      </c>
      <c r="C311" s="164">
        <f>SUM(C312:C314)</f>
        <v>600</v>
      </c>
      <c r="D311" s="164">
        <f t="shared" ref="D311:J311" si="90">SUM(D312:D314)</f>
        <v>330</v>
      </c>
      <c r="E311" s="164">
        <f t="shared" si="90"/>
        <v>930</v>
      </c>
      <c r="F311" s="164">
        <f t="shared" si="90"/>
        <v>0</v>
      </c>
      <c r="G311" s="164">
        <f t="shared" si="90"/>
        <v>0</v>
      </c>
      <c r="H311" s="164">
        <f t="shared" si="90"/>
        <v>1350</v>
      </c>
      <c r="I311" s="164">
        <f t="shared" si="90"/>
        <v>760</v>
      </c>
      <c r="J311" s="164">
        <f t="shared" si="90"/>
        <v>2110</v>
      </c>
      <c r="K311" s="161"/>
      <c r="L311" s="162"/>
      <c r="M311" s="70"/>
    </row>
    <row r="312" spans="1:13" ht="25.5" x14ac:dyDescent="0.2">
      <c r="A312" s="10"/>
      <c r="B312" s="96" t="s">
        <v>689</v>
      </c>
      <c r="C312" s="95">
        <v>250</v>
      </c>
      <c r="D312" s="163">
        <v>140</v>
      </c>
      <c r="E312" s="163">
        <f>C312+D312</f>
        <v>390</v>
      </c>
      <c r="F312" s="32" t="s">
        <v>688</v>
      </c>
      <c r="G312" s="10" t="s">
        <v>402</v>
      </c>
      <c r="H312" s="95">
        <v>600</v>
      </c>
      <c r="I312" s="163">
        <v>350</v>
      </c>
      <c r="J312" s="163">
        <f>H312+I312</f>
        <v>950</v>
      </c>
      <c r="K312" s="32" t="s">
        <v>688</v>
      </c>
      <c r="L312" s="10" t="s">
        <v>402</v>
      </c>
      <c r="M312" s="183"/>
    </row>
    <row r="313" spans="1:13" ht="25.5" x14ac:dyDescent="0.2">
      <c r="A313" s="10"/>
      <c r="B313" s="96" t="s">
        <v>890</v>
      </c>
      <c r="C313" s="95">
        <v>200</v>
      </c>
      <c r="D313" s="163">
        <v>120</v>
      </c>
      <c r="E313" s="163">
        <f>C313+D313</f>
        <v>320</v>
      </c>
      <c r="F313" s="32" t="s">
        <v>688</v>
      </c>
      <c r="G313" s="10" t="s">
        <v>403</v>
      </c>
      <c r="H313" s="95">
        <v>500</v>
      </c>
      <c r="I313" s="163">
        <v>300</v>
      </c>
      <c r="J313" s="163">
        <f>H313+I313</f>
        <v>800</v>
      </c>
      <c r="K313" s="32" t="s">
        <v>688</v>
      </c>
      <c r="L313" s="10" t="s">
        <v>402</v>
      </c>
      <c r="M313" s="183"/>
    </row>
    <row r="314" spans="1:13" ht="25.5" x14ac:dyDescent="0.2">
      <c r="A314" s="10"/>
      <c r="B314" s="96" t="s">
        <v>891</v>
      </c>
      <c r="C314" s="95">
        <v>150</v>
      </c>
      <c r="D314" s="163">
        <v>70</v>
      </c>
      <c r="E314" s="163">
        <f>C314+D314</f>
        <v>220</v>
      </c>
      <c r="F314" s="32" t="s">
        <v>900</v>
      </c>
      <c r="G314" s="10" t="s">
        <v>403</v>
      </c>
      <c r="H314" s="95">
        <v>250</v>
      </c>
      <c r="I314" s="163">
        <v>110</v>
      </c>
      <c r="J314" s="163">
        <f>H314+I314</f>
        <v>360</v>
      </c>
      <c r="K314" s="32" t="s">
        <v>900</v>
      </c>
      <c r="L314" s="10" t="s">
        <v>402</v>
      </c>
      <c r="M314" s="183"/>
    </row>
    <row r="315" spans="1:13" s="71" customFormat="1" x14ac:dyDescent="0.2">
      <c r="A315" s="162">
        <v>91</v>
      </c>
      <c r="B315" s="174" t="s">
        <v>1134</v>
      </c>
      <c r="C315" s="164">
        <f>SUM(C316:C317)</f>
        <v>114</v>
      </c>
      <c r="D315" s="164">
        <f t="shared" ref="D315:J315" si="91">SUM(D316:D317)</f>
        <v>0</v>
      </c>
      <c r="E315" s="164">
        <f t="shared" si="91"/>
        <v>114</v>
      </c>
      <c r="F315" s="164">
        <f t="shared" si="91"/>
        <v>0</v>
      </c>
      <c r="G315" s="164">
        <f t="shared" si="91"/>
        <v>0</v>
      </c>
      <c r="H315" s="164">
        <f t="shared" si="91"/>
        <v>162</v>
      </c>
      <c r="I315" s="164">
        <f t="shared" si="91"/>
        <v>258</v>
      </c>
      <c r="J315" s="164">
        <f t="shared" si="91"/>
        <v>420</v>
      </c>
      <c r="K315" s="161"/>
      <c r="L315" s="162"/>
      <c r="M315" s="70"/>
    </row>
    <row r="316" spans="1:13" ht="25.5" x14ac:dyDescent="0.2">
      <c r="A316" s="10"/>
      <c r="B316" s="96" t="s">
        <v>892</v>
      </c>
      <c r="C316" s="95">
        <v>72</v>
      </c>
      <c r="D316" s="163"/>
      <c r="E316" s="163">
        <f>C316+D316</f>
        <v>72</v>
      </c>
      <c r="F316" s="32" t="s">
        <v>900</v>
      </c>
      <c r="G316" s="10" t="s">
        <v>403</v>
      </c>
      <c r="H316" s="95">
        <v>80</v>
      </c>
      <c r="I316" s="163">
        <v>83</v>
      </c>
      <c r="J316" s="163">
        <f>H316+I316</f>
        <v>163</v>
      </c>
      <c r="K316" s="32" t="s">
        <v>900</v>
      </c>
      <c r="L316" s="10" t="s">
        <v>402</v>
      </c>
      <c r="M316" s="183"/>
    </row>
    <row r="317" spans="1:13" ht="25.5" x14ac:dyDescent="0.2">
      <c r="A317" s="10"/>
      <c r="B317" s="96" t="s">
        <v>894</v>
      </c>
      <c r="C317" s="95">
        <v>42</v>
      </c>
      <c r="D317" s="163"/>
      <c r="E317" s="163">
        <f>C317+D317</f>
        <v>42</v>
      </c>
      <c r="F317" s="32" t="s">
        <v>900</v>
      </c>
      <c r="G317" s="10" t="s">
        <v>403</v>
      </c>
      <c r="H317" s="95">
        <v>82</v>
      </c>
      <c r="I317" s="163">
        <v>175</v>
      </c>
      <c r="J317" s="163">
        <f>H317+I317</f>
        <v>257</v>
      </c>
      <c r="K317" s="32" t="s">
        <v>900</v>
      </c>
      <c r="L317" s="10" t="s">
        <v>402</v>
      </c>
      <c r="M317" s="183"/>
    </row>
    <row r="318" spans="1:13" s="71" customFormat="1" x14ac:dyDescent="0.2">
      <c r="A318" s="162">
        <v>92</v>
      </c>
      <c r="B318" s="174" t="s">
        <v>1134</v>
      </c>
      <c r="C318" s="164">
        <f t="shared" ref="C318:J318" si="92">SUM(C319:C320)</f>
        <v>94</v>
      </c>
      <c r="D318" s="164">
        <f t="shared" si="92"/>
        <v>0</v>
      </c>
      <c r="E318" s="164">
        <f t="shared" si="92"/>
        <v>94</v>
      </c>
      <c r="F318" s="164">
        <f t="shared" si="92"/>
        <v>0</v>
      </c>
      <c r="G318" s="164">
        <f t="shared" si="92"/>
        <v>0</v>
      </c>
      <c r="H318" s="164">
        <f t="shared" si="92"/>
        <v>118</v>
      </c>
      <c r="I318" s="164">
        <f t="shared" si="92"/>
        <v>211</v>
      </c>
      <c r="J318" s="164">
        <f t="shared" si="92"/>
        <v>329</v>
      </c>
      <c r="K318" s="161"/>
      <c r="L318" s="162"/>
      <c r="M318" s="70"/>
    </row>
    <row r="319" spans="1:13" ht="25.5" x14ac:dyDescent="0.2">
      <c r="A319" s="10"/>
      <c r="B319" s="96" t="s">
        <v>895</v>
      </c>
      <c r="C319" s="95">
        <v>46</v>
      </c>
      <c r="D319" s="163"/>
      <c r="E319" s="163">
        <f>C319+D319</f>
        <v>46</v>
      </c>
      <c r="F319" s="32" t="s">
        <v>900</v>
      </c>
      <c r="G319" s="10" t="s">
        <v>403</v>
      </c>
      <c r="H319" s="95">
        <v>61</v>
      </c>
      <c r="I319" s="163">
        <v>155</v>
      </c>
      <c r="J319" s="163">
        <f>H319+I319</f>
        <v>216</v>
      </c>
      <c r="K319" s="32" t="s">
        <v>900</v>
      </c>
      <c r="L319" s="10" t="s">
        <v>402</v>
      </c>
      <c r="M319" s="183"/>
    </row>
    <row r="320" spans="1:13" ht="25.5" x14ac:dyDescent="0.2">
      <c r="A320" s="10"/>
      <c r="B320" s="96" t="s">
        <v>896</v>
      </c>
      <c r="C320" s="95">
        <v>48</v>
      </c>
      <c r="D320" s="163"/>
      <c r="E320" s="163">
        <f>C320+D320</f>
        <v>48</v>
      </c>
      <c r="F320" s="32" t="s">
        <v>900</v>
      </c>
      <c r="G320" s="10" t="s">
        <v>403</v>
      </c>
      <c r="H320" s="95">
        <v>57</v>
      </c>
      <c r="I320" s="163">
        <v>56</v>
      </c>
      <c r="J320" s="163">
        <f>H320+I320</f>
        <v>113</v>
      </c>
      <c r="K320" s="32" t="s">
        <v>900</v>
      </c>
      <c r="L320" s="10" t="s">
        <v>402</v>
      </c>
      <c r="M320" s="183"/>
    </row>
    <row r="321" spans="1:13" s="71" customFormat="1" x14ac:dyDescent="0.2">
      <c r="A321" s="162">
        <v>94</v>
      </c>
      <c r="B321" s="174" t="s">
        <v>1136</v>
      </c>
      <c r="C321" s="164">
        <f t="shared" ref="C321:J321" si="93">SUM(C322:C323)</f>
        <v>105</v>
      </c>
      <c r="D321" s="164">
        <f t="shared" si="93"/>
        <v>0</v>
      </c>
      <c r="E321" s="164">
        <f t="shared" si="93"/>
        <v>105</v>
      </c>
      <c r="F321" s="164">
        <f t="shared" si="93"/>
        <v>0</v>
      </c>
      <c r="G321" s="164">
        <f t="shared" si="93"/>
        <v>0</v>
      </c>
      <c r="H321" s="164">
        <f t="shared" si="93"/>
        <v>114</v>
      </c>
      <c r="I321" s="164">
        <f t="shared" si="93"/>
        <v>174</v>
      </c>
      <c r="J321" s="164">
        <f t="shared" si="93"/>
        <v>288</v>
      </c>
      <c r="K321" s="161"/>
      <c r="L321" s="162"/>
      <c r="M321" s="70"/>
    </row>
    <row r="322" spans="1:13" ht="25.5" x14ac:dyDescent="0.2">
      <c r="A322" s="10"/>
      <c r="B322" s="96" t="s">
        <v>893</v>
      </c>
      <c r="C322" s="95">
        <v>45</v>
      </c>
      <c r="D322" s="163"/>
      <c r="E322" s="163">
        <f>C322+D322</f>
        <v>45</v>
      </c>
      <c r="F322" s="32" t="s">
        <v>900</v>
      </c>
      <c r="G322" s="10" t="s">
        <v>403</v>
      </c>
      <c r="H322" s="95">
        <v>50</v>
      </c>
      <c r="I322" s="163">
        <v>52</v>
      </c>
      <c r="J322" s="163">
        <f>H322+I322</f>
        <v>102</v>
      </c>
      <c r="K322" s="32" t="s">
        <v>900</v>
      </c>
      <c r="L322" s="10" t="s">
        <v>402</v>
      </c>
      <c r="M322" s="183"/>
    </row>
    <row r="323" spans="1:13" ht="25.5" x14ac:dyDescent="0.2">
      <c r="A323" s="10"/>
      <c r="B323" s="96" t="s">
        <v>897</v>
      </c>
      <c r="C323" s="95">
        <v>60</v>
      </c>
      <c r="D323" s="163"/>
      <c r="E323" s="163">
        <f>C323+D323</f>
        <v>60</v>
      </c>
      <c r="F323" s="32" t="s">
        <v>900</v>
      </c>
      <c r="G323" s="10" t="s">
        <v>403</v>
      </c>
      <c r="H323" s="95">
        <v>64</v>
      </c>
      <c r="I323" s="163">
        <v>122</v>
      </c>
      <c r="J323" s="163">
        <f>H323+I323</f>
        <v>186</v>
      </c>
      <c r="K323" s="32" t="s">
        <v>900</v>
      </c>
      <c r="L323" s="10" t="s">
        <v>402</v>
      </c>
      <c r="M323" s="183"/>
    </row>
    <row r="324" spans="1:13" s="71" customFormat="1" x14ac:dyDescent="0.2">
      <c r="A324" s="162">
        <v>94</v>
      </c>
      <c r="B324" s="174" t="s">
        <v>1229</v>
      </c>
      <c r="C324" s="164">
        <f t="shared" ref="C324:J324" si="94">SUM(C325:C326)</f>
        <v>101</v>
      </c>
      <c r="D324" s="164">
        <f t="shared" si="94"/>
        <v>0</v>
      </c>
      <c r="E324" s="164">
        <f t="shared" si="94"/>
        <v>101</v>
      </c>
      <c r="F324" s="164">
        <f t="shared" si="94"/>
        <v>0</v>
      </c>
      <c r="G324" s="164">
        <f t="shared" si="94"/>
        <v>0</v>
      </c>
      <c r="H324" s="164">
        <f t="shared" si="94"/>
        <v>114</v>
      </c>
      <c r="I324" s="164">
        <f t="shared" si="94"/>
        <v>218</v>
      </c>
      <c r="J324" s="164">
        <f t="shared" si="94"/>
        <v>332</v>
      </c>
      <c r="K324" s="161"/>
      <c r="L324" s="162"/>
      <c r="M324" s="70"/>
    </row>
    <row r="325" spans="1:13" ht="25.5" x14ac:dyDescent="0.2">
      <c r="A325" s="10"/>
      <c r="B325" s="96" t="s">
        <v>898</v>
      </c>
      <c r="C325" s="95">
        <v>53</v>
      </c>
      <c r="D325" s="163"/>
      <c r="E325" s="163">
        <f>C325+D325</f>
        <v>53</v>
      </c>
      <c r="F325" s="32" t="s">
        <v>900</v>
      </c>
      <c r="G325" s="10" t="s">
        <v>403</v>
      </c>
      <c r="H325" s="95">
        <v>62</v>
      </c>
      <c r="I325" s="163">
        <v>94</v>
      </c>
      <c r="J325" s="163">
        <f>H325+I325</f>
        <v>156</v>
      </c>
      <c r="K325" s="32" t="s">
        <v>900</v>
      </c>
      <c r="L325" s="10" t="s">
        <v>402</v>
      </c>
      <c r="M325" s="183"/>
    </row>
    <row r="326" spans="1:13" ht="25.5" x14ac:dyDescent="0.2">
      <c r="A326" s="10"/>
      <c r="B326" s="96" t="s">
        <v>899</v>
      </c>
      <c r="C326" s="95">
        <v>48</v>
      </c>
      <c r="D326" s="163"/>
      <c r="E326" s="163">
        <f>C326+D326</f>
        <v>48</v>
      </c>
      <c r="F326" s="32" t="s">
        <v>900</v>
      </c>
      <c r="G326" s="10" t="s">
        <v>403</v>
      </c>
      <c r="H326" s="95">
        <v>52</v>
      </c>
      <c r="I326" s="163">
        <v>124</v>
      </c>
      <c r="J326" s="163">
        <f>H326+I326</f>
        <v>176</v>
      </c>
      <c r="K326" s="32" t="s">
        <v>900</v>
      </c>
      <c r="L326" s="10" t="s">
        <v>402</v>
      </c>
      <c r="M326" s="183"/>
    </row>
    <row r="327" spans="1:13" x14ac:dyDescent="0.2">
      <c r="A327" s="237" t="s">
        <v>116</v>
      </c>
      <c r="B327" s="238"/>
      <c r="C327" s="164"/>
      <c r="D327" s="164"/>
      <c r="E327" s="164"/>
      <c r="F327" s="97"/>
      <c r="G327" s="72"/>
      <c r="H327" s="164"/>
      <c r="I327" s="164"/>
      <c r="J327" s="164"/>
      <c r="K327" s="243"/>
      <c r="L327" s="243"/>
      <c r="M327" s="183"/>
    </row>
  </sheetData>
  <mergeCells count="15">
    <mergeCell ref="A1:L1"/>
    <mergeCell ref="A327:B327"/>
    <mergeCell ref="K6:K7"/>
    <mergeCell ref="L6:L7"/>
    <mergeCell ref="K327:L327"/>
    <mergeCell ref="A2:L2"/>
    <mergeCell ref="A3:L3"/>
    <mergeCell ref="A5:A7"/>
    <mergeCell ref="B5:B7"/>
    <mergeCell ref="C5:G5"/>
    <mergeCell ref="H5:L5"/>
    <mergeCell ref="C6:E6"/>
    <mergeCell ref="F6:F7"/>
    <mergeCell ref="G6:G7"/>
    <mergeCell ref="H6:J6"/>
  </mergeCells>
  <printOptions horizontalCentered="1"/>
  <pageMargins left="0.2" right="0.2" top="0.5" bottom="0.3" header="0.31496062992126" footer="0.118110236220472"/>
  <pageSetup paperSize="9" scale="87" fitToHeight="0" orientation="landscape" r:id="rId1"/>
  <headerFooter>
    <oddFooter>&amp;C&amp;"Times New Roman,Regular"&amp;9&amp;P</oddFoot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A1:I262"/>
  <sheetViews>
    <sheetView showZeros="0" zoomScaleNormal="100" workbookViewId="0">
      <pane xSplit="2" ySplit="7" topLeftCell="C248" activePane="bottomRight" state="frozen"/>
      <selection pane="topRight" activeCell="C1" sqref="C1"/>
      <selection pane="bottomLeft" activeCell="A8" sqref="A8"/>
      <selection pane="bottomRight" activeCell="C262" sqref="C262"/>
    </sheetView>
  </sheetViews>
  <sheetFormatPr defaultColWidth="9.28515625" defaultRowHeight="15" x14ac:dyDescent="0.25"/>
  <cols>
    <col min="1" max="1" width="5" style="67" bestFit="1" customWidth="1"/>
    <col min="2" max="2" width="22.5703125" style="14" bestFit="1" customWidth="1"/>
    <col min="3" max="3" width="9.140625" style="14" bestFit="1" customWidth="1"/>
    <col min="4" max="4" width="9.7109375" style="14" bestFit="1" customWidth="1"/>
    <col min="5" max="5" width="9.140625" style="14" bestFit="1" customWidth="1"/>
    <col min="6" max="6" width="9.5703125" style="14" bestFit="1" customWidth="1"/>
    <col min="7" max="7" width="9.140625" style="14" bestFit="1" customWidth="1"/>
    <col min="8" max="8" width="9.7109375" style="14" bestFit="1" customWidth="1"/>
    <col min="9" max="9" width="50.5703125" style="68" bestFit="1" customWidth="1"/>
    <col min="10" max="16384" width="9.28515625" style="14"/>
  </cols>
  <sheetData>
    <row r="1" spans="1:9" ht="16.899999999999999" customHeight="1" x14ac:dyDescent="0.25">
      <c r="A1" s="224" t="s">
        <v>924</v>
      </c>
      <c r="B1" s="224"/>
      <c r="C1" s="224"/>
      <c r="D1" s="224"/>
      <c r="E1" s="224"/>
      <c r="F1" s="224"/>
      <c r="G1" s="224"/>
      <c r="H1" s="224"/>
      <c r="I1" s="224"/>
    </row>
    <row r="2" spans="1:9" ht="16.899999999999999" customHeight="1" x14ac:dyDescent="0.25">
      <c r="A2" s="214" t="s">
        <v>66</v>
      </c>
      <c r="B2" s="214"/>
      <c r="C2" s="214"/>
      <c r="D2" s="214"/>
      <c r="E2" s="214"/>
      <c r="F2" s="214"/>
      <c r="G2" s="214"/>
      <c r="H2" s="214"/>
      <c r="I2" s="214"/>
    </row>
    <row r="3" spans="1:9" ht="16.899999999999999" customHeight="1" x14ac:dyDescent="0.25">
      <c r="A3" s="215" t="s">
        <v>1204</v>
      </c>
      <c r="B3" s="215"/>
      <c r="C3" s="215"/>
      <c r="D3" s="215"/>
      <c r="E3" s="215"/>
      <c r="F3" s="215"/>
      <c r="G3" s="215"/>
      <c r="H3" s="215"/>
      <c r="I3" s="215"/>
    </row>
    <row r="5" spans="1:9" ht="14.65" customHeight="1" x14ac:dyDescent="0.25">
      <c r="A5" s="252" t="s">
        <v>59</v>
      </c>
      <c r="B5" s="249" t="s">
        <v>1</v>
      </c>
      <c r="C5" s="249" t="s">
        <v>181</v>
      </c>
      <c r="D5" s="249"/>
      <c r="E5" s="249"/>
      <c r="F5" s="249"/>
      <c r="G5" s="249"/>
      <c r="H5" s="249"/>
      <c r="I5" s="252" t="s">
        <v>58</v>
      </c>
    </row>
    <row r="6" spans="1:9" ht="46.35" customHeight="1" x14ac:dyDescent="0.25">
      <c r="A6" s="252"/>
      <c r="B6" s="249"/>
      <c r="C6" s="250" t="s">
        <v>391</v>
      </c>
      <c r="D6" s="251"/>
      <c r="E6" s="252" t="s">
        <v>392</v>
      </c>
      <c r="F6" s="249"/>
      <c r="G6" s="252" t="s">
        <v>393</v>
      </c>
      <c r="H6" s="249"/>
      <c r="I6" s="249"/>
    </row>
    <row r="7" spans="1:9" ht="34.5" customHeight="1" x14ac:dyDescent="0.25">
      <c r="A7" s="252"/>
      <c r="B7" s="249"/>
      <c r="C7" s="166" t="s">
        <v>55</v>
      </c>
      <c r="D7" s="166" t="s">
        <v>56</v>
      </c>
      <c r="E7" s="166" t="s">
        <v>57</v>
      </c>
      <c r="F7" s="166" t="s">
        <v>56</v>
      </c>
      <c r="G7" s="166" t="s">
        <v>57</v>
      </c>
      <c r="H7" s="166" t="s">
        <v>56</v>
      </c>
      <c r="I7" s="50"/>
    </row>
    <row r="8" spans="1:9" ht="18.399999999999999" customHeight="1" x14ac:dyDescent="0.25">
      <c r="A8" s="51">
        <v>1</v>
      </c>
      <c r="B8" s="52" t="s">
        <v>1190</v>
      </c>
      <c r="C8" s="53">
        <f t="shared" ref="C8:H8" si="0">SUM(C9:C13)</f>
        <v>513</v>
      </c>
      <c r="D8" s="53">
        <f t="shared" si="0"/>
        <v>25</v>
      </c>
      <c r="E8" s="53">
        <f t="shared" si="0"/>
        <v>959</v>
      </c>
      <c r="F8" s="53">
        <f t="shared" si="0"/>
        <v>780</v>
      </c>
      <c r="G8" s="53">
        <f t="shared" si="0"/>
        <v>741</v>
      </c>
      <c r="H8" s="53">
        <f t="shared" si="0"/>
        <v>2074</v>
      </c>
      <c r="I8" s="13"/>
    </row>
    <row r="9" spans="1:9" x14ac:dyDescent="0.25">
      <c r="A9" s="9"/>
      <c r="B9" s="15" t="s">
        <v>178</v>
      </c>
      <c r="C9" s="17">
        <v>85</v>
      </c>
      <c r="D9" s="17"/>
      <c r="E9" s="17">
        <v>85</v>
      </c>
      <c r="F9" s="17"/>
      <c r="G9" s="17">
        <v>85</v>
      </c>
      <c r="H9" s="17">
        <v>160</v>
      </c>
      <c r="I9" s="13" t="s">
        <v>182</v>
      </c>
    </row>
    <row r="10" spans="1:9" x14ac:dyDescent="0.25">
      <c r="A10" s="9"/>
      <c r="B10" s="15" t="s">
        <v>2</v>
      </c>
      <c r="C10" s="17">
        <v>75</v>
      </c>
      <c r="D10" s="17"/>
      <c r="E10" s="17">
        <v>427</v>
      </c>
      <c r="F10" s="17">
        <v>603</v>
      </c>
      <c r="G10" s="17"/>
      <c r="H10" s="17">
        <v>1215</v>
      </c>
      <c r="I10" s="13" t="s">
        <v>182</v>
      </c>
    </row>
    <row r="11" spans="1:9" x14ac:dyDescent="0.25">
      <c r="A11" s="9"/>
      <c r="B11" s="15" t="s">
        <v>3</v>
      </c>
      <c r="C11" s="17">
        <v>78</v>
      </c>
      <c r="D11" s="17"/>
      <c r="E11" s="17">
        <v>87</v>
      </c>
      <c r="F11" s="17">
        <v>138</v>
      </c>
      <c r="G11" s="17">
        <v>134</v>
      </c>
      <c r="H11" s="17">
        <v>269</v>
      </c>
      <c r="I11" s="13" t="s">
        <v>182</v>
      </c>
    </row>
    <row r="12" spans="1:9" x14ac:dyDescent="0.25">
      <c r="A12" s="9"/>
      <c r="B12" s="15" t="s">
        <v>179</v>
      </c>
      <c r="C12" s="17">
        <v>158</v>
      </c>
      <c r="D12" s="17"/>
      <c r="E12" s="17">
        <v>149</v>
      </c>
      <c r="F12" s="17"/>
      <c r="G12" s="17">
        <v>400</v>
      </c>
      <c r="H12" s="17">
        <v>397</v>
      </c>
      <c r="I12" s="13" t="s">
        <v>182</v>
      </c>
    </row>
    <row r="13" spans="1:9" x14ac:dyDescent="0.25">
      <c r="A13" s="9"/>
      <c r="B13" s="15" t="s">
        <v>9</v>
      </c>
      <c r="C13" s="17">
        <v>117</v>
      </c>
      <c r="D13" s="17">
        <v>25</v>
      </c>
      <c r="E13" s="17">
        <v>211</v>
      </c>
      <c r="F13" s="17">
        <v>39</v>
      </c>
      <c r="G13" s="17">
        <v>122</v>
      </c>
      <c r="H13" s="17">
        <v>33</v>
      </c>
      <c r="I13" s="13" t="s">
        <v>182</v>
      </c>
    </row>
    <row r="14" spans="1:9" ht="18.399999999999999" customHeight="1" x14ac:dyDescent="0.25">
      <c r="A14" s="51">
        <v>2</v>
      </c>
      <c r="B14" s="52" t="s">
        <v>1118</v>
      </c>
      <c r="C14" s="53">
        <f t="shared" ref="C14:H14" si="1">SUM(C15:C17)</f>
        <v>57</v>
      </c>
      <c r="D14" s="53">
        <f t="shared" si="1"/>
        <v>0</v>
      </c>
      <c r="E14" s="53">
        <f t="shared" si="1"/>
        <v>106</v>
      </c>
      <c r="F14" s="53">
        <f t="shared" si="1"/>
        <v>0</v>
      </c>
      <c r="G14" s="53">
        <f t="shared" si="1"/>
        <v>137</v>
      </c>
      <c r="H14" s="53">
        <f t="shared" si="1"/>
        <v>0</v>
      </c>
      <c r="I14" s="13"/>
    </row>
    <row r="15" spans="1:9" x14ac:dyDescent="0.25">
      <c r="A15" s="9"/>
      <c r="B15" s="15" t="s">
        <v>4</v>
      </c>
      <c r="C15" s="17">
        <v>12</v>
      </c>
      <c r="D15" s="17"/>
      <c r="E15" s="17">
        <v>23</v>
      </c>
      <c r="F15" s="17"/>
      <c r="G15" s="17">
        <v>20</v>
      </c>
      <c r="H15" s="17"/>
      <c r="I15" s="13" t="s">
        <v>292</v>
      </c>
    </row>
    <row r="16" spans="1:9" x14ac:dyDescent="0.25">
      <c r="A16" s="9"/>
      <c r="B16" s="15" t="s">
        <v>5</v>
      </c>
      <c r="C16" s="17"/>
      <c r="D16" s="17"/>
      <c r="E16" s="17">
        <v>20</v>
      </c>
      <c r="F16" s="17"/>
      <c r="G16" s="17">
        <v>23</v>
      </c>
      <c r="H16" s="17"/>
      <c r="I16" s="13" t="s">
        <v>292</v>
      </c>
    </row>
    <row r="17" spans="1:9" x14ac:dyDescent="0.25">
      <c r="A17" s="9"/>
      <c r="B17" s="15" t="s">
        <v>6</v>
      </c>
      <c r="C17" s="17">
        <v>45</v>
      </c>
      <c r="D17" s="17"/>
      <c r="E17" s="17">
        <v>63</v>
      </c>
      <c r="F17" s="17"/>
      <c r="G17" s="17">
        <v>94</v>
      </c>
      <c r="H17" s="17"/>
      <c r="I17" s="13" t="s">
        <v>292</v>
      </c>
    </row>
    <row r="18" spans="1:9" ht="18.399999999999999" customHeight="1" x14ac:dyDescent="0.25">
      <c r="A18" s="51">
        <v>3</v>
      </c>
      <c r="B18" s="52" t="s">
        <v>1191</v>
      </c>
      <c r="C18" s="53"/>
      <c r="D18" s="53">
        <v>92</v>
      </c>
      <c r="E18" s="53"/>
      <c r="F18" s="53">
        <v>546</v>
      </c>
      <c r="G18" s="53"/>
      <c r="H18" s="53">
        <f>9382+315</f>
        <v>9697</v>
      </c>
      <c r="I18" s="13" t="s">
        <v>182</v>
      </c>
    </row>
    <row r="19" spans="1:9" ht="18.399999999999999" customHeight="1" x14ac:dyDescent="0.25">
      <c r="A19" s="51">
        <v>4</v>
      </c>
      <c r="B19" s="52" t="s">
        <v>426</v>
      </c>
      <c r="C19" s="53">
        <f t="shared" ref="C19:H19" si="2">SUM(C20:C22)</f>
        <v>83</v>
      </c>
      <c r="D19" s="53">
        <f t="shared" si="2"/>
        <v>0</v>
      </c>
      <c r="E19" s="53">
        <f t="shared" si="2"/>
        <v>83</v>
      </c>
      <c r="F19" s="53">
        <f t="shared" si="2"/>
        <v>0</v>
      </c>
      <c r="G19" s="53">
        <f t="shared" si="2"/>
        <v>83</v>
      </c>
      <c r="H19" s="53">
        <f t="shared" si="2"/>
        <v>0</v>
      </c>
      <c r="I19" s="13"/>
    </row>
    <row r="20" spans="1:9" x14ac:dyDescent="0.25">
      <c r="A20" s="9"/>
      <c r="B20" s="15" t="s">
        <v>7</v>
      </c>
      <c r="C20" s="17">
        <v>83</v>
      </c>
      <c r="D20" s="17"/>
      <c r="E20" s="17">
        <v>83</v>
      </c>
      <c r="F20" s="17"/>
      <c r="G20" s="17">
        <v>83</v>
      </c>
      <c r="H20" s="17"/>
      <c r="I20" s="13" t="s">
        <v>182</v>
      </c>
    </row>
    <row r="21" spans="1:9" x14ac:dyDescent="0.25">
      <c r="A21" s="9"/>
      <c r="B21" s="15" t="s">
        <v>8</v>
      </c>
      <c r="C21" s="17"/>
      <c r="D21" s="17"/>
      <c r="E21" s="17"/>
      <c r="F21" s="17"/>
      <c r="G21" s="17"/>
      <c r="H21" s="17"/>
      <c r="I21" s="13"/>
    </row>
    <row r="22" spans="1:9" ht="19.899999999999999" customHeight="1" x14ac:dyDescent="0.25">
      <c r="A22" s="9"/>
      <c r="B22" s="15" t="s">
        <v>180</v>
      </c>
      <c r="C22" s="17"/>
      <c r="D22" s="17"/>
      <c r="E22" s="17"/>
      <c r="F22" s="17"/>
      <c r="G22" s="17"/>
      <c r="H22" s="17"/>
      <c r="I22" s="13"/>
    </row>
    <row r="23" spans="1:9" ht="19.899999999999999" customHeight="1" x14ac:dyDescent="0.25">
      <c r="A23" s="166">
        <v>5</v>
      </c>
      <c r="B23" s="11" t="s">
        <v>10</v>
      </c>
      <c r="C23" s="12">
        <f t="shared" ref="C23:H23" si="3">SUM(C24:C28)</f>
        <v>0</v>
      </c>
      <c r="D23" s="12">
        <f t="shared" si="3"/>
        <v>0</v>
      </c>
      <c r="E23" s="12">
        <f t="shared" si="3"/>
        <v>1660</v>
      </c>
      <c r="F23" s="12">
        <f t="shared" si="3"/>
        <v>0</v>
      </c>
      <c r="G23" s="12">
        <f t="shared" si="3"/>
        <v>1660</v>
      </c>
      <c r="H23" s="12">
        <f t="shared" si="3"/>
        <v>0</v>
      </c>
      <c r="I23" s="13"/>
    </row>
    <row r="24" spans="1:9" ht="19.899999999999999" customHeight="1" x14ac:dyDescent="0.25">
      <c r="A24" s="9"/>
      <c r="B24" s="15" t="s">
        <v>11</v>
      </c>
      <c r="C24" s="17"/>
      <c r="D24" s="17"/>
      <c r="E24" s="17"/>
      <c r="F24" s="17"/>
      <c r="G24" s="17"/>
      <c r="H24" s="17"/>
      <c r="I24" s="13" t="s">
        <v>263</v>
      </c>
    </row>
    <row r="25" spans="1:9" ht="19.899999999999999" customHeight="1" x14ac:dyDescent="0.25">
      <c r="A25" s="9"/>
      <c r="B25" s="15" t="s">
        <v>12</v>
      </c>
      <c r="C25" s="17"/>
      <c r="D25" s="17"/>
      <c r="E25" s="17">
        <v>700</v>
      </c>
      <c r="F25" s="17"/>
      <c r="G25" s="17">
        <v>700</v>
      </c>
      <c r="H25" s="17"/>
      <c r="I25" s="13" t="s">
        <v>263</v>
      </c>
    </row>
    <row r="26" spans="1:9" ht="19.899999999999999" customHeight="1" x14ac:dyDescent="0.25">
      <c r="A26" s="9"/>
      <c r="B26" s="15" t="s">
        <v>13</v>
      </c>
      <c r="C26" s="17"/>
      <c r="D26" s="17"/>
      <c r="E26" s="17">
        <v>290</v>
      </c>
      <c r="F26" s="17"/>
      <c r="G26" s="17">
        <v>290</v>
      </c>
      <c r="H26" s="17"/>
      <c r="I26" s="13" t="s">
        <v>263</v>
      </c>
    </row>
    <row r="27" spans="1:9" ht="19.899999999999999" customHeight="1" x14ac:dyDescent="0.25">
      <c r="A27" s="9"/>
      <c r="B27" s="15" t="s">
        <v>14</v>
      </c>
      <c r="C27" s="17"/>
      <c r="D27" s="17"/>
      <c r="E27" s="17">
        <v>250</v>
      </c>
      <c r="F27" s="17"/>
      <c r="G27" s="17">
        <v>250</v>
      </c>
      <c r="H27" s="17"/>
      <c r="I27" s="13" t="s">
        <v>263</v>
      </c>
    </row>
    <row r="28" spans="1:9" ht="19.899999999999999" customHeight="1" x14ac:dyDescent="0.25">
      <c r="A28" s="9"/>
      <c r="B28" s="15" t="s">
        <v>18</v>
      </c>
      <c r="C28" s="17"/>
      <c r="D28" s="17"/>
      <c r="E28" s="17">
        <v>420</v>
      </c>
      <c r="F28" s="17"/>
      <c r="G28" s="17">
        <v>420</v>
      </c>
      <c r="H28" s="17"/>
      <c r="I28" s="13" t="s">
        <v>263</v>
      </c>
    </row>
    <row r="29" spans="1:9" ht="19.899999999999999" customHeight="1" x14ac:dyDescent="0.25">
      <c r="A29" s="166">
        <v>6</v>
      </c>
      <c r="B29" s="11" t="s">
        <v>1192</v>
      </c>
      <c r="C29" s="12">
        <f t="shared" ref="C29:H29" si="4">SUM(C30:C31)</f>
        <v>0</v>
      </c>
      <c r="D29" s="12">
        <f t="shared" si="4"/>
        <v>0</v>
      </c>
      <c r="E29" s="12">
        <f t="shared" si="4"/>
        <v>292</v>
      </c>
      <c r="F29" s="12">
        <f t="shared" si="4"/>
        <v>0</v>
      </c>
      <c r="G29" s="12">
        <f t="shared" si="4"/>
        <v>292</v>
      </c>
      <c r="H29" s="12">
        <f t="shared" si="4"/>
        <v>0</v>
      </c>
      <c r="I29" s="13"/>
    </row>
    <row r="30" spans="1:9" ht="19.899999999999999" customHeight="1" x14ac:dyDescent="0.25">
      <c r="A30" s="9"/>
      <c r="B30" s="15" t="s">
        <v>15</v>
      </c>
      <c r="C30" s="17"/>
      <c r="D30" s="17"/>
      <c r="E30" s="17">
        <v>192</v>
      </c>
      <c r="F30" s="17"/>
      <c r="G30" s="17">
        <v>192</v>
      </c>
      <c r="H30" s="17"/>
      <c r="I30" s="13" t="s">
        <v>263</v>
      </c>
    </row>
    <row r="31" spans="1:9" ht="19.899999999999999" customHeight="1" x14ac:dyDescent="0.25">
      <c r="A31" s="9"/>
      <c r="B31" s="15" t="s">
        <v>19</v>
      </c>
      <c r="C31" s="17"/>
      <c r="D31" s="17"/>
      <c r="E31" s="17">
        <v>100</v>
      </c>
      <c r="F31" s="17"/>
      <c r="G31" s="17">
        <v>100</v>
      </c>
      <c r="H31" s="17"/>
      <c r="I31" s="13" t="s">
        <v>263</v>
      </c>
    </row>
    <row r="32" spans="1:9" x14ac:dyDescent="0.25">
      <c r="A32" s="166">
        <v>7</v>
      </c>
      <c r="B32" s="11" t="s">
        <v>1193</v>
      </c>
      <c r="C32" s="12">
        <f t="shared" ref="C32:H32" si="5">SUM(C33:C34)</f>
        <v>0</v>
      </c>
      <c r="D32" s="12">
        <f t="shared" si="5"/>
        <v>0</v>
      </c>
      <c r="E32" s="12">
        <f t="shared" si="5"/>
        <v>742</v>
      </c>
      <c r="F32" s="12">
        <f t="shared" si="5"/>
        <v>0</v>
      </c>
      <c r="G32" s="12">
        <f t="shared" si="5"/>
        <v>742</v>
      </c>
      <c r="H32" s="12">
        <f t="shared" si="5"/>
        <v>0</v>
      </c>
      <c r="I32" s="13"/>
    </row>
    <row r="33" spans="1:9" ht="19.899999999999999" customHeight="1" x14ac:dyDescent="0.25">
      <c r="A33" s="9"/>
      <c r="B33" s="15" t="s">
        <v>16</v>
      </c>
      <c r="C33" s="17"/>
      <c r="D33" s="17"/>
      <c r="E33" s="17">
        <v>292</v>
      </c>
      <c r="F33" s="17"/>
      <c r="G33" s="17">
        <v>292</v>
      </c>
      <c r="H33" s="17"/>
      <c r="I33" s="13" t="s">
        <v>263</v>
      </c>
    </row>
    <row r="34" spans="1:9" ht="19.899999999999999" customHeight="1" x14ac:dyDescent="0.25">
      <c r="A34" s="9"/>
      <c r="B34" s="15" t="s">
        <v>17</v>
      </c>
      <c r="C34" s="17"/>
      <c r="D34" s="17"/>
      <c r="E34" s="17">
        <v>450</v>
      </c>
      <c r="F34" s="17"/>
      <c r="G34" s="17">
        <v>450</v>
      </c>
      <c r="H34" s="17"/>
      <c r="I34" s="13" t="s">
        <v>263</v>
      </c>
    </row>
    <row r="35" spans="1:9" ht="19.899999999999999" customHeight="1" x14ac:dyDescent="0.25">
      <c r="A35" s="166">
        <v>8</v>
      </c>
      <c r="B35" s="11" t="s">
        <v>1194</v>
      </c>
      <c r="C35" s="12">
        <f t="shared" ref="C35:H35" si="6">SUM(C36:C38)</f>
        <v>123</v>
      </c>
      <c r="D35" s="12">
        <f t="shared" si="6"/>
        <v>0</v>
      </c>
      <c r="E35" s="12">
        <f t="shared" si="6"/>
        <v>291</v>
      </c>
      <c r="F35" s="12">
        <f t="shared" si="6"/>
        <v>0</v>
      </c>
      <c r="G35" s="12">
        <f t="shared" si="6"/>
        <v>673</v>
      </c>
      <c r="H35" s="12">
        <f t="shared" si="6"/>
        <v>0</v>
      </c>
      <c r="I35" s="13"/>
    </row>
    <row r="36" spans="1:9" ht="19.899999999999999" customHeight="1" x14ac:dyDescent="0.25">
      <c r="A36" s="9"/>
      <c r="B36" s="15" t="s">
        <v>20</v>
      </c>
      <c r="C36" s="16">
        <v>0</v>
      </c>
      <c r="D36" s="16">
        <v>0</v>
      </c>
      <c r="E36" s="16">
        <v>57</v>
      </c>
      <c r="F36" s="16">
        <v>0</v>
      </c>
      <c r="G36" s="16">
        <v>123</v>
      </c>
      <c r="H36" s="16">
        <v>0</v>
      </c>
      <c r="I36" s="13"/>
    </row>
    <row r="37" spans="1:9" ht="19.899999999999999" customHeight="1" x14ac:dyDescent="0.25">
      <c r="A37" s="9"/>
      <c r="B37" s="15" t="s">
        <v>205</v>
      </c>
      <c r="C37" s="16">
        <v>0</v>
      </c>
      <c r="D37" s="16">
        <v>0</v>
      </c>
      <c r="E37" s="16">
        <v>0</v>
      </c>
      <c r="F37" s="16">
        <v>0</v>
      </c>
      <c r="G37" s="16">
        <v>123</v>
      </c>
      <c r="H37" s="16">
        <v>0</v>
      </c>
      <c r="I37" s="13"/>
    </row>
    <row r="38" spans="1:9" ht="19.899999999999999" customHeight="1" x14ac:dyDescent="0.25">
      <c r="A38" s="9"/>
      <c r="B38" s="15" t="s">
        <v>34</v>
      </c>
      <c r="C38" s="17">
        <v>123</v>
      </c>
      <c r="D38" s="17">
        <v>0</v>
      </c>
      <c r="E38" s="17">
        <v>234</v>
      </c>
      <c r="F38" s="17">
        <v>0</v>
      </c>
      <c r="G38" s="17">
        <v>427</v>
      </c>
      <c r="H38" s="17">
        <v>0</v>
      </c>
      <c r="I38" s="13"/>
    </row>
    <row r="39" spans="1:9" ht="19.899999999999999" customHeight="1" x14ac:dyDescent="0.25">
      <c r="A39" s="166">
        <v>9</v>
      </c>
      <c r="B39" s="11" t="s">
        <v>1195</v>
      </c>
      <c r="C39" s="12">
        <f t="shared" ref="C39:H39" si="7">SUM(C40:C42)</f>
        <v>0</v>
      </c>
      <c r="D39" s="12">
        <f t="shared" si="7"/>
        <v>0</v>
      </c>
      <c r="E39" s="12">
        <f t="shared" si="7"/>
        <v>111</v>
      </c>
      <c r="F39" s="12">
        <f t="shared" si="7"/>
        <v>0</v>
      </c>
      <c r="G39" s="12">
        <f t="shared" si="7"/>
        <v>145</v>
      </c>
      <c r="H39" s="12">
        <f t="shared" si="7"/>
        <v>46</v>
      </c>
      <c r="I39" s="13"/>
    </row>
    <row r="40" spans="1:9" ht="19.899999999999999" customHeight="1" x14ac:dyDescent="0.25">
      <c r="A40" s="9"/>
      <c r="B40" s="15" t="s">
        <v>21</v>
      </c>
      <c r="C40" s="17">
        <v>0</v>
      </c>
      <c r="D40" s="17">
        <v>0</v>
      </c>
      <c r="E40" s="17">
        <v>87</v>
      </c>
      <c r="F40" s="17">
        <v>0</v>
      </c>
      <c r="G40" s="17">
        <v>49</v>
      </c>
      <c r="H40" s="17">
        <v>39</v>
      </c>
      <c r="I40" s="13" t="s">
        <v>964</v>
      </c>
    </row>
    <row r="41" spans="1:9" ht="31.5" x14ac:dyDescent="0.25">
      <c r="A41" s="9"/>
      <c r="B41" s="15" t="s">
        <v>26</v>
      </c>
      <c r="C41" s="17">
        <v>0</v>
      </c>
      <c r="D41" s="17">
        <v>0</v>
      </c>
      <c r="E41" s="17">
        <v>24</v>
      </c>
      <c r="F41" s="17">
        <v>0</v>
      </c>
      <c r="G41" s="17">
        <v>55</v>
      </c>
      <c r="H41" s="17">
        <v>7</v>
      </c>
      <c r="I41" s="54" t="s">
        <v>1017</v>
      </c>
    </row>
    <row r="42" spans="1:9" ht="19.899999999999999" customHeight="1" x14ac:dyDescent="0.25">
      <c r="A42" s="9"/>
      <c r="B42" s="15" t="s">
        <v>27</v>
      </c>
      <c r="C42" s="16">
        <v>0</v>
      </c>
      <c r="D42" s="16">
        <v>0</v>
      </c>
      <c r="E42" s="16">
        <v>0</v>
      </c>
      <c r="F42" s="16">
        <v>0</v>
      </c>
      <c r="G42" s="16">
        <v>41</v>
      </c>
      <c r="H42" s="16">
        <v>0</v>
      </c>
      <c r="I42" s="13"/>
    </row>
    <row r="43" spans="1:9" x14ac:dyDescent="0.25">
      <c r="A43" s="166">
        <v>10</v>
      </c>
      <c r="B43" s="11" t="s">
        <v>1197</v>
      </c>
      <c r="C43" s="12">
        <f t="shared" ref="C43:H43" si="8">SUM(C44:C46)</f>
        <v>0</v>
      </c>
      <c r="D43" s="12">
        <f t="shared" si="8"/>
        <v>0</v>
      </c>
      <c r="E43" s="12">
        <f t="shared" si="8"/>
        <v>104</v>
      </c>
      <c r="F43" s="12">
        <f t="shared" si="8"/>
        <v>0</v>
      </c>
      <c r="G43" s="12">
        <f t="shared" si="8"/>
        <v>449</v>
      </c>
      <c r="H43" s="12">
        <f t="shared" si="8"/>
        <v>83</v>
      </c>
      <c r="I43" s="13"/>
    </row>
    <row r="44" spans="1:9" ht="19.899999999999999" customHeight="1" x14ac:dyDescent="0.25">
      <c r="A44" s="9"/>
      <c r="B44" s="15" t="s">
        <v>22</v>
      </c>
      <c r="C44" s="16"/>
      <c r="D44" s="16">
        <v>0</v>
      </c>
      <c r="E44" s="16">
        <v>0</v>
      </c>
      <c r="F44" s="16">
        <v>0</v>
      </c>
      <c r="G44" s="16">
        <v>122</v>
      </c>
      <c r="H44" s="16">
        <v>20</v>
      </c>
      <c r="I44" s="13" t="s">
        <v>953</v>
      </c>
    </row>
    <row r="45" spans="1:9" ht="19.899999999999999" customHeight="1" x14ac:dyDescent="0.25">
      <c r="A45" s="9"/>
      <c r="B45" s="15" t="s">
        <v>23</v>
      </c>
      <c r="C45" s="17">
        <v>0</v>
      </c>
      <c r="D45" s="17">
        <v>0</v>
      </c>
      <c r="E45" s="17">
        <v>104</v>
      </c>
      <c r="F45" s="17">
        <v>0</v>
      </c>
      <c r="G45" s="17">
        <v>190</v>
      </c>
      <c r="H45" s="17">
        <v>37</v>
      </c>
      <c r="I45" s="18" t="s">
        <v>1016</v>
      </c>
    </row>
    <row r="46" spans="1:9" ht="19.899999999999999" customHeight="1" x14ac:dyDescent="0.25">
      <c r="A46" s="9"/>
      <c r="B46" s="15" t="s">
        <v>24</v>
      </c>
      <c r="C46" s="17">
        <v>0</v>
      </c>
      <c r="D46" s="17">
        <v>0</v>
      </c>
      <c r="E46" s="17">
        <v>0</v>
      </c>
      <c r="F46" s="17">
        <v>0</v>
      </c>
      <c r="G46" s="16">
        <v>137</v>
      </c>
      <c r="H46" s="16">
        <v>26</v>
      </c>
      <c r="I46" s="13" t="s">
        <v>954</v>
      </c>
    </row>
    <row r="47" spans="1:9" s="20" customFormat="1" ht="14.25" x14ac:dyDescent="0.2">
      <c r="A47" s="166">
        <v>11</v>
      </c>
      <c r="B47" s="21" t="s">
        <v>1196</v>
      </c>
      <c r="C47" s="12">
        <f t="shared" ref="C47:H47" si="9">SUM(C48:C50)</f>
        <v>0</v>
      </c>
      <c r="D47" s="12">
        <f t="shared" si="9"/>
        <v>0</v>
      </c>
      <c r="E47" s="12">
        <f t="shared" si="9"/>
        <v>85</v>
      </c>
      <c r="F47" s="12">
        <f t="shared" si="9"/>
        <v>0</v>
      </c>
      <c r="G47" s="12">
        <f t="shared" si="9"/>
        <v>321</v>
      </c>
      <c r="H47" s="12">
        <f t="shared" si="9"/>
        <v>0</v>
      </c>
      <c r="I47" s="19"/>
    </row>
    <row r="48" spans="1:9" ht="19.899999999999999" customHeight="1" x14ac:dyDescent="0.25">
      <c r="A48" s="9"/>
      <c r="B48" s="15" t="s">
        <v>25</v>
      </c>
      <c r="D48" s="17">
        <v>0</v>
      </c>
      <c r="E48" s="17">
        <v>0</v>
      </c>
      <c r="F48" s="17">
        <v>0</v>
      </c>
      <c r="G48" s="16">
        <v>35</v>
      </c>
      <c r="H48" s="16">
        <v>0</v>
      </c>
      <c r="I48" s="13"/>
    </row>
    <row r="49" spans="1:9" ht="19.899999999999999" customHeight="1" x14ac:dyDescent="0.25">
      <c r="A49" s="9"/>
      <c r="B49" s="15" t="s">
        <v>206</v>
      </c>
      <c r="C49" s="12">
        <v>0</v>
      </c>
      <c r="D49" s="17">
        <v>0</v>
      </c>
      <c r="E49" s="17">
        <v>0</v>
      </c>
      <c r="F49" s="17">
        <v>0</v>
      </c>
      <c r="G49" s="17">
        <v>0</v>
      </c>
      <c r="H49" s="17">
        <v>0</v>
      </c>
      <c r="I49" s="13"/>
    </row>
    <row r="50" spans="1:9" ht="19.899999999999999" customHeight="1" x14ac:dyDescent="0.25">
      <c r="A50" s="9"/>
      <c r="B50" s="15" t="s">
        <v>28</v>
      </c>
      <c r="C50" s="12">
        <v>0</v>
      </c>
      <c r="D50" s="17">
        <v>0</v>
      </c>
      <c r="E50" s="17">
        <v>85</v>
      </c>
      <c r="F50" s="17">
        <v>0</v>
      </c>
      <c r="G50" s="17">
        <v>286</v>
      </c>
      <c r="H50" s="17">
        <v>0</v>
      </c>
      <c r="I50" s="13"/>
    </row>
    <row r="51" spans="1:9" s="20" customFormat="1" ht="28.5" x14ac:dyDescent="0.2">
      <c r="A51" s="166">
        <v>12</v>
      </c>
      <c r="B51" s="11" t="s">
        <v>1198</v>
      </c>
      <c r="C51" s="12">
        <f t="shared" ref="C51:H51" si="10">SUM(C52:C56)</f>
        <v>120</v>
      </c>
      <c r="D51" s="12">
        <f t="shared" si="10"/>
        <v>190</v>
      </c>
      <c r="E51" s="12">
        <f t="shared" si="10"/>
        <v>185</v>
      </c>
      <c r="F51" s="12">
        <f t="shared" si="10"/>
        <v>245</v>
      </c>
      <c r="G51" s="12">
        <f t="shared" si="10"/>
        <v>635</v>
      </c>
      <c r="H51" s="12">
        <f t="shared" si="10"/>
        <v>700</v>
      </c>
      <c r="I51" s="19"/>
    </row>
    <row r="52" spans="1:9" ht="19.899999999999999" customHeight="1" x14ac:dyDescent="0.25">
      <c r="A52" s="9"/>
      <c r="B52" s="15" t="s">
        <v>29</v>
      </c>
      <c r="D52" s="17">
        <v>0</v>
      </c>
      <c r="E52" s="17">
        <v>0</v>
      </c>
      <c r="F52" s="17">
        <v>0</v>
      </c>
      <c r="G52" s="17">
        <v>50</v>
      </c>
      <c r="H52" s="17">
        <v>0</v>
      </c>
      <c r="I52" s="54" t="s">
        <v>182</v>
      </c>
    </row>
    <row r="53" spans="1:9" ht="19.899999999999999" customHeight="1" x14ac:dyDescent="0.25">
      <c r="A53" s="9"/>
      <c r="B53" s="15" t="s">
        <v>30</v>
      </c>
      <c r="C53" s="17">
        <v>0</v>
      </c>
      <c r="D53" s="17">
        <v>0</v>
      </c>
      <c r="E53" s="17">
        <v>0</v>
      </c>
      <c r="F53" s="17">
        <v>0</v>
      </c>
      <c r="G53" s="17">
        <v>0</v>
      </c>
      <c r="H53" s="17">
        <v>0</v>
      </c>
      <c r="I53" s="13"/>
    </row>
    <row r="54" spans="1:9" ht="63" x14ac:dyDescent="0.25">
      <c r="A54" s="9"/>
      <c r="B54" s="15" t="s">
        <v>31</v>
      </c>
      <c r="C54" s="17">
        <v>120</v>
      </c>
      <c r="D54" s="17">
        <v>190</v>
      </c>
      <c r="E54" s="17">
        <v>185</v>
      </c>
      <c r="F54" s="17">
        <v>245</v>
      </c>
      <c r="G54" s="17">
        <v>290</v>
      </c>
      <c r="H54" s="17">
        <v>390</v>
      </c>
      <c r="I54" s="54" t="s">
        <v>1018</v>
      </c>
    </row>
    <row r="55" spans="1:9" ht="19.899999999999999" customHeight="1" x14ac:dyDescent="0.25">
      <c r="A55" s="9"/>
      <c r="B55" s="15" t="s">
        <v>32</v>
      </c>
      <c r="C55" s="17">
        <v>0</v>
      </c>
      <c r="D55" s="17">
        <v>0</v>
      </c>
      <c r="E55" s="17">
        <v>0</v>
      </c>
      <c r="F55" s="17">
        <v>0</v>
      </c>
      <c r="G55" s="17">
        <v>36</v>
      </c>
      <c r="H55" s="17">
        <v>0</v>
      </c>
      <c r="I55" s="13"/>
    </row>
    <row r="56" spans="1:9" ht="47.25" x14ac:dyDescent="0.25">
      <c r="A56" s="9"/>
      <c r="B56" s="15" t="s">
        <v>33</v>
      </c>
      <c r="C56" s="17">
        <v>0</v>
      </c>
      <c r="D56" s="17">
        <v>0</v>
      </c>
      <c r="E56" s="17">
        <v>0</v>
      </c>
      <c r="F56" s="17">
        <v>0</v>
      </c>
      <c r="G56" s="17">
        <v>259</v>
      </c>
      <c r="H56" s="17">
        <v>310</v>
      </c>
      <c r="I56" s="54" t="s">
        <v>965</v>
      </c>
    </row>
    <row r="57" spans="1:9" s="20" customFormat="1" ht="15.75" x14ac:dyDescent="0.2">
      <c r="A57" s="166">
        <v>13</v>
      </c>
      <c r="B57" s="11" t="s">
        <v>1199</v>
      </c>
      <c r="C57" s="12">
        <v>105</v>
      </c>
      <c r="D57" s="12">
        <v>0</v>
      </c>
      <c r="E57" s="12">
        <v>155</v>
      </c>
      <c r="F57" s="12">
        <v>0</v>
      </c>
      <c r="G57" s="12">
        <v>308</v>
      </c>
      <c r="H57" s="12">
        <v>295</v>
      </c>
      <c r="I57" s="54" t="s">
        <v>956</v>
      </c>
    </row>
    <row r="58" spans="1:9" ht="19.899999999999999" customHeight="1" x14ac:dyDescent="0.25">
      <c r="A58" s="166">
        <v>14</v>
      </c>
      <c r="B58" s="11" t="s">
        <v>1201</v>
      </c>
      <c r="C58" s="12">
        <f t="shared" ref="C58:H58" si="11">SUM(C59:C63)</f>
        <v>325</v>
      </c>
      <c r="D58" s="12">
        <f t="shared" si="11"/>
        <v>99</v>
      </c>
      <c r="E58" s="12">
        <f t="shared" si="11"/>
        <v>474</v>
      </c>
      <c r="F58" s="12">
        <f t="shared" si="11"/>
        <v>118</v>
      </c>
      <c r="G58" s="12">
        <f t="shared" si="11"/>
        <v>706</v>
      </c>
      <c r="H58" s="12">
        <f t="shared" si="11"/>
        <v>184</v>
      </c>
      <c r="I58" s="13"/>
    </row>
    <row r="59" spans="1:9" x14ac:dyDescent="0.25">
      <c r="A59" s="9"/>
      <c r="B59" s="15" t="s">
        <v>47</v>
      </c>
      <c r="C59" s="17"/>
      <c r="D59" s="17"/>
      <c r="E59" s="17"/>
      <c r="F59" s="17"/>
      <c r="G59" s="17">
        <v>92</v>
      </c>
      <c r="H59" s="17"/>
      <c r="I59" s="13" t="s">
        <v>269</v>
      </c>
    </row>
    <row r="60" spans="1:9" x14ac:dyDescent="0.25">
      <c r="A60" s="9"/>
      <c r="B60" s="15" t="s">
        <v>46</v>
      </c>
      <c r="C60" s="17">
        <v>141</v>
      </c>
      <c r="D60" s="17"/>
      <c r="E60" s="17">
        <v>141</v>
      </c>
      <c r="F60" s="17"/>
      <c r="G60" s="17">
        <v>141</v>
      </c>
      <c r="H60" s="17"/>
      <c r="I60" s="13" t="s">
        <v>269</v>
      </c>
    </row>
    <row r="61" spans="1:9" ht="30" x14ac:dyDescent="0.25">
      <c r="A61" s="9"/>
      <c r="B61" s="15" t="s">
        <v>48</v>
      </c>
      <c r="C61" s="17">
        <v>51</v>
      </c>
      <c r="D61" s="17"/>
      <c r="E61" s="17">
        <v>117</v>
      </c>
      <c r="F61" s="17"/>
      <c r="G61" s="17">
        <v>192</v>
      </c>
      <c r="H61" s="17"/>
      <c r="I61" s="13" t="s">
        <v>272</v>
      </c>
    </row>
    <row r="62" spans="1:9" x14ac:dyDescent="0.25">
      <c r="A62" s="9"/>
      <c r="B62" s="15" t="s">
        <v>204</v>
      </c>
      <c r="C62" s="17">
        <v>43</v>
      </c>
      <c r="D62" s="17">
        <v>19</v>
      </c>
      <c r="E62" s="17">
        <v>48</v>
      </c>
      <c r="F62" s="17">
        <v>38</v>
      </c>
      <c r="G62" s="17">
        <v>102</v>
      </c>
      <c r="H62" s="17">
        <v>57</v>
      </c>
      <c r="I62" s="13" t="s">
        <v>273</v>
      </c>
    </row>
    <row r="63" spans="1:9" ht="30" x14ac:dyDescent="0.25">
      <c r="A63" s="9"/>
      <c r="B63" s="15" t="s">
        <v>44</v>
      </c>
      <c r="C63" s="17">
        <v>90</v>
      </c>
      <c r="D63" s="17">
        <v>80</v>
      </c>
      <c r="E63" s="17">
        <v>168</v>
      </c>
      <c r="F63" s="17">
        <v>80</v>
      </c>
      <c r="G63" s="17">
        <v>179</v>
      </c>
      <c r="H63" s="17">
        <v>127</v>
      </c>
      <c r="I63" s="13" t="s">
        <v>277</v>
      </c>
    </row>
    <row r="64" spans="1:9" ht="19.899999999999999" customHeight="1" x14ac:dyDescent="0.25">
      <c r="A64" s="166">
        <v>15</v>
      </c>
      <c r="B64" s="11" t="s">
        <v>1200</v>
      </c>
      <c r="C64" s="12">
        <f t="shared" ref="C64:H64" si="12">SUM(C65:C68)</f>
        <v>126</v>
      </c>
      <c r="D64" s="12">
        <f t="shared" si="12"/>
        <v>179</v>
      </c>
      <c r="E64" s="12">
        <f t="shared" si="12"/>
        <v>286</v>
      </c>
      <c r="F64" s="12">
        <f t="shared" si="12"/>
        <v>821</v>
      </c>
      <c r="G64" s="12">
        <f t="shared" si="12"/>
        <v>483</v>
      </c>
      <c r="H64" s="12">
        <f t="shared" si="12"/>
        <v>865</v>
      </c>
      <c r="I64" s="13"/>
    </row>
    <row r="65" spans="1:9" x14ac:dyDescent="0.25">
      <c r="A65" s="9"/>
      <c r="B65" s="15" t="s">
        <v>50</v>
      </c>
      <c r="C65" s="17"/>
      <c r="D65" s="17"/>
      <c r="E65" s="17"/>
      <c r="F65" s="17"/>
      <c r="G65" s="17">
        <v>139</v>
      </c>
      <c r="H65" s="17"/>
      <c r="I65" s="13" t="s">
        <v>269</v>
      </c>
    </row>
    <row r="66" spans="1:9" ht="30" x14ac:dyDescent="0.25">
      <c r="A66" s="9"/>
      <c r="B66" s="15" t="s">
        <v>45</v>
      </c>
      <c r="C66" s="17"/>
      <c r="D66" s="17"/>
      <c r="E66" s="17"/>
      <c r="F66" s="17">
        <v>309</v>
      </c>
      <c r="G66" s="17"/>
      <c r="H66" s="17">
        <v>309</v>
      </c>
      <c r="I66" s="13" t="s">
        <v>279</v>
      </c>
    </row>
    <row r="67" spans="1:9" ht="30" x14ac:dyDescent="0.25">
      <c r="A67" s="9"/>
      <c r="B67" s="15" t="s">
        <v>51</v>
      </c>
      <c r="C67" s="17">
        <v>38</v>
      </c>
      <c r="D67" s="17">
        <v>115</v>
      </c>
      <c r="E67" s="17">
        <v>138</v>
      </c>
      <c r="F67" s="17">
        <v>428</v>
      </c>
      <c r="G67" s="17">
        <v>135</v>
      </c>
      <c r="H67" s="17">
        <v>428</v>
      </c>
      <c r="I67" s="13" t="s">
        <v>280</v>
      </c>
    </row>
    <row r="68" spans="1:9" x14ac:dyDescent="0.25">
      <c r="A68" s="9"/>
      <c r="B68" s="15" t="s">
        <v>49</v>
      </c>
      <c r="C68" s="17">
        <v>88</v>
      </c>
      <c r="D68" s="17">
        <v>64</v>
      </c>
      <c r="E68" s="17">
        <v>148</v>
      </c>
      <c r="F68" s="17">
        <v>84</v>
      </c>
      <c r="G68" s="17">
        <v>209</v>
      </c>
      <c r="H68" s="17">
        <v>128</v>
      </c>
      <c r="I68" s="13" t="s">
        <v>281</v>
      </c>
    </row>
    <row r="69" spans="1:9" ht="19.899999999999999" customHeight="1" x14ac:dyDescent="0.25">
      <c r="A69" s="166">
        <v>16</v>
      </c>
      <c r="B69" s="11" t="s">
        <v>1202</v>
      </c>
      <c r="C69" s="12">
        <f t="shared" ref="C69:H69" si="13">SUM(C70:C72)</f>
        <v>628</v>
      </c>
      <c r="D69" s="12">
        <f t="shared" si="13"/>
        <v>289</v>
      </c>
      <c r="E69" s="12">
        <f t="shared" si="13"/>
        <v>1708</v>
      </c>
      <c r="F69" s="12">
        <f t="shared" si="13"/>
        <v>980</v>
      </c>
      <c r="G69" s="12">
        <f t="shared" si="13"/>
        <v>1708</v>
      </c>
      <c r="H69" s="12">
        <f t="shared" si="13"/>
        <v>980</v>
      </c>
      <c r="I69" s="13"/>
    </row>
    <row r="70" spans="1:9" x14ac:dyDescent="0.25">
      <c r="A70" s="9"/>
      <c r="B70" s="15" t="s">
        <v>43</v>
      </c>
      <c r="C70" s="17">
        <v>173</v>
      </c>
      <c r="D70" s="17"/>
      <c r="E70" s="17">
        <v>173</v>
      </c>
      <c r="F70" s="17"/>
      <c r="G70" s="17">
        <v>173</v>
      </c>
      <c r="H70" s="17"/>
      <c r="I70" s="13" t="s">
        <v>270</v>
      </c>
    </row>
    <row r="71" spans="1:9" ht="19.899999999999999" customHeight="1" x14ac:dyDescent="0.25">
      <c r="A71" s="9"/>
      <c r="B71" s="15" t="s">
        <v>42</v>
      </c>
      <c r="C71" s="17">
        <v>20</v>
      </c>
      <c r="D71" s="17">
        <v>289</v>
      </c>
      <c r="E71" s="17">
        <v>1100</v>
      </c>
      <c r="F71" s="17">
        <v>980</v>
      </c>
      <c r="G71" s="17">
        <v>1100</v>
      </c>
      <c r="H71" s="17">
        <v>980</v>
      </c>
      <c r="I71" s="13" t="s">
        <v>276</v>
      </c>
    </row>
    <row r="72" spans="1:9" x14ac:dyDescent="0.25">
      <c r="A72" s="9"/>
      <c r="B72" s="15" t="s">
        <v>41</v>
      </c>
      <c r="C72" s="17">
        <v>435</v>
      </c>
      <c r="D72" s="17"/>
      <c r="E72" s="17">
        <v>435</v>
      </c>
      <c r="F72" s="17"/>
      <c r="G72" s="17">
        <v>435</v>
      </c>
      <c r="H72" s="17"/>
      <c r="I72" s="13" t="s">
        <v>275</v>
      </c>
    </row>
    <row r="73" spans="1:9" ht="19.899999999999999" customHeight="1" x14ac:dyDescent="0.25">
      <c r="A73" s="166">
        <v>17</v>
      </c>
      <c r="B73" s="11" t="s">
        <v>1203</v>
      </c>
      <c r="C73" s="12">
        <f t="shared" ref="C73:H73" si="14">SUM(C74:C76)</f>
        <v>360</v>
      </c>
      <c r="D73" s="12">
        <f t="shared" si="14"/>
        <v>1311</v>
      </c>
      <c r="E73" s="12">
        <f t="shared" si="14"/>
        <v>723</v>
      </c>
      <c r="F73" s="12">
        <f t="shared" si="14"/>
        <v>2126</v>
      </c>
      <c r="G73" s="12">
        <f t="shared" si="14"/>
        <v>787</v>
      </c>
      <c r="H73" s="12">
        <f t="shared" si="14"/>
        <v>2293</v>
      </c>
      <c r="I73" s="13"/>
    </row>
    <row r="74" spans="1:9" ht="30" x14ac:dyDescent="0.25">
      <c r="A74" s="9"/>
      <c r="B74" s="15" t="s">
        <v>39</v>
      </c>
      <c r="C74" s="17">
        <v>111</v>
      </c>
      <c r="D74" s="17">
        <v>258</v>
      </c>
      <c r="E74" s="17">
        <v>182</v>
      </c>
      <c r="F74" s="17">
        <v>369</v>
      </c>
      <c r="G74" s="17">
        <v>246</v>
      </c>
      <c r="H74" s="17">
        <v>475</v>
      </c>
      <c r="I74" s="13" t="s">
        <v>271</v>
      </c>
    </row>
    <row r="75" spans="1:9" ht="45" x14ac:dyDescent="0.25">
      <c r="A75" s="9"/>
      <c r="B75" s="15" t="s">
        <v>37</v>
      </c>
      <c r="C75" s="17"/>
      <c r="D75" s="17">
        <v>610</v>
      </c>
      <c r="E75" s="17"/>
      <c r="F75" s="17">
        <v>919</v>
      </c>
      <c r="G75" s="17"/>
      <c r="H75" s="17">
        <v>980</v>
      </c>
      <c r="I75" s="13" t="s">
        <v>274</v>
      </c>
    </row>
    <row r="76" spans="1:9" ht="30" x14ac:dyDescent="0.25">
      <c r="A76" s="9"/>
      <c r="B76" s="15" t="s">
        <v>40</v>
      </c>
      <c r="C76" s="17">
        <v>249</v>
      </c>
      <c r="D76" s="17">
        <v>443</v>
      </c>
      <c r="E76" s="17">
        <v>541</v>
      </c>
      <c r="F76" s="17">
        <v>838</v>
      </c>
      <c r="G76" s="17">
        <v>541</v>
      </c>
      <c r="H76" s="17">
        <v>838</v>
      </c>
      <c r="I76" s="13" t="s">
        <v>278</v>
      </c>
    </row>
    <row r="77" spans="1:9" ht="19.899999999999999" customHeight="1" x14ac:dyDescent="0.25">
      <c r="A77" s="166">
        <v>18</v>
      </c>
      <c r="B77" s="11" t="s">
        <v>1120</v>
      </c>
      <c r="C77" s="12">
        <f t="shared" ref="C77:H77" si="15">SUM(C78:C80)</f>
        <v>0</v>
      </c>
      <c r="D77" s="12">
        <f t="shared" si="15"/>
        <v>286</v>
      </c>
      <c r="E77" s="12">
        <f t="shared" si="15"/>
        <v>0</v>
      </c>
      <c r="F77" s="12">
        <f t="shared" si="15"/>
        <v>502</v>
      </c>
      <c r="G77" s="12">
        <f t="shared" si="15"/>
        <v>1202</v>
      </c>
      <c r="H77" s="12">
        <f t="shared" si="15"/>
        <v>1012</v>
      </c>
      <c r="I77" s="13"/>
    </row>
    <row r="78" spans="1:9" ht="19.899999999999999" customHeight="1" x14ac:dyDescent="0.25">
      <c r="A78" s="9"/>
      <c r="B78" s="15" t="s">
        <v>36</v>
      </c>
      <c r="C78" s="17"/>
      <c r="D78" s="17"/>
      <c r="E78" s="17"/>
      <c r="F78" s="17"/>
      <c r="G78" s="17">
        <v>736</v>
      </c>
      <c r="H78" s="17"/>
      <c r="I78" s="13" t="s">
        <v>275</v>
      </c>
    </row>
    <row r="79" spans="1:9" x14ac:dyDescent="0.25">
      <c r="A79" s="9"/>
      <c r="B79" s="15" t="s">
        <v>38</v>
      </c>
      <c r="C79" s="17"/>
      <c r="D79" s="17"/>
      <c r="E79" s="17"/>
      <c r="F79" s="17"/>
      <c r="G79" s="17">
        <v>466</v>
      </c>
      <c r="H79" s="17"/>
      <c r="I79" s="13" t="s">
        <v>275</v>
      </c>
    </row>
    <row r="80" spans="1:9" ht="30" x14ac:dyDescent="0.25">
      <c r="A80" s="9"/>
      <c r="B80" s="15" t="s">
        <v>35</v>
      </c>
      <c r="C80" s="17"/>
      <c r="D80" s="17">
        <v>286</v>
      </c>
      <c r="E80" s="17"/>
      <c r="F80" s="17">
        <v>502</v>
      </c>
      <c r="G80" s="17"/>
      <c r="H80" s="17">
        <v>1012</v>
      </c>
      <c r="I80" s="13" t="s">
        <v>282</v>
      </c>
    </row>
    <row r="81" spans="1:9" ht="19.899999999999999" customHeight="1" x14ac:dyDescent="0.25">
      <c r="A81" s="166">
        <v>19</v>
      </c>
      <c r="B81" s="11" t="s">
        <v>625</v>
      </c>
      <c r="C81" s="12">
        <f t="shared" ref="C81:H81" si="16">SUM(C82:C83)</f>
        <v>0</v>
      </c>
      <c r="D81" s="12">
        <f t="shared" si="16"/>
        <v>0</v>
      </c>
      <c r="E81" s="12">
        <f t="shared" si="16"/>
        <v>0</v>
      </c>
      <c r="F81" s="12">
        <f t="shared" si="16"/>
        <v>0</v>
      </c>
      <c r="G81" s="12">
        <f t="shared" si="16"/>
        <v>335</v>
      </c>
      <c r="H81" s="12">
        <f t="shared" si="16"/>
        <v>330</v>
      </c>
      <c r="I81" s="13"/>
    </row>
    <row r="82" spans="1:9" ht="30" x14ac:dyDescent="0.25">
      <c r="A82" s="9"/>
      <c r="B82" s="15" t="s">
        <v>865</v>
      </c>
      <c r="C82" s="17"/>
      <c r="D82" s="17"/>
      <c r="E82" s="17">
        <v>0</v>
      </c>
      <c r="F82" s="17">
        <v>0</v>
      </c>
      <c r="G82" s="17">
        <v>140</v>
      </c>
      <c r="H82" s="17">
        <v>330</v>
      </c>
      <c r="I82" s="13"/>
    </row>
    <row r="83" spans="1:9" x14ac:dyDescent="0.25">
      <c r="A83" s="9"/>
      <c r="B83" s="15" t="s">
        <v>866</v>
      </c>
      <c r="C83" s="17"/>
      <c r="D83" s="17"/>
      <c r="E83" s="17">
        <v>0</v>
      </c>
      <c r="F83" s="17">
        <v>0</v>
      </c>
      <c r="G83" s="17">
        <v>195</v>
      </c>
      <c r="H83" s="17">
        <v>0</v>
      </c>
      <c r="I83" s="13"/>
    </row>
    <row r="84" spans="1:9" ht="19.899999999999999" customHeight="1" x14ac:dyDescent="0.25">
      <c r="A84" s="166">
        <v>20</v>
      </c>
      <c r="B84" s="11" t="s">
        <v>621</v>
      </c>
      <c r="C84" s="12">
        <f t="shared" ref="C84:H84" si="17">SUM(C85:C86)</f>
        <v>0</v>
      </c>
      <c r="D84" s="12">
        <f t="shared" si="17"/>
        <v>0</v>
      </c>
      <c r="E84" s="12">
        <f t="shared" si="17"/>
        <v>96</v>
      </c>
      <c r="F84" s="12">
        <f t="shared" si="17"/>
        <v>212</v>
      </c>
      <c r="G84" s="12">
        <f t="shared" si="17"/>
        <v>65</v>
      </c>
      <c r="H84" s="12">
        <f t="shared" si="17"/>
        <v>320</v>
      </c>
      <c r="I84" s="13"/>
    </row>
    <row r="85" spans="1:9" ht="30" x14ac:dyDescent="0.25">
      <c r="A85" s="9"/>
      <c r="B85" s="15" t="s">
        <v>867</v>
      </c>
      <c r="C85" s="17"/>
      <c r="D85" s="17"/>
      <c r="E85" s="17">
        <v>96</v>
      </c>
      <c r="F85" s="17">
        <v>45</v>
      </c>
      <c r="G85" s="17">
        <v>65</v>
      </c>
      <c r="H85" s="17">
        <v>153</v>
      </c>
      <c r="I85" s="13" t="s">
        <v>868</v>
      </c>
    </row>
    <row r="86" spans="1:9" ht="30" x14ac:dyDescent="0.25">
      <c r="A86" s="9"/>
      <c r="B86" s="15" t="s">
        <v>869</v>
      </c>
      <c r="C86" s="17"/>
      <c r="D86" s="17"/>
      <c r="E86" s="17">
        <v>0</v>
      </c>
      <c r="F86" s="17">
        <v>167</v>
      </c>
      <c r="G86" s="17">
        <v>0</v>
      </c>
      <c r="H86" s="17">
        <v>167</v>
      </c>
      <c r="I86" s="13" t="s">
        <v>870</v>
      </c>
    </row>
    <row r="87" spans="1:9" ht="19.899999999999999" customHeight="1" x14ac:dyDescent="0.25">
      <c r="A87" s="166">
        <v>21</v>
      </c>
      <c r="B87" s="11" t="s">
        <v>619</v>
      </c>
      <c r="C87" s="12">
        <f t="shared" ref="C87:H87" si="18">SUM(C88:C90)</f>
        <v>0</v>
      </c>
      <c r="D87" s="12">
        <f t="shared" si="18"/>
        <v>0</v>
      </c>
      <c r="E87" s="12">
        <f t="shared" si="18"/>
        <v>247</v>
      </c>
      <c r="F87" s="12">
        <f t="shared" si="18"/>
        <v>520</v>
      </c>
      <c r="G87" s="12">
        <f t="shared" si="18"/>
        <v>216</v>
      </c>
      <c r="H87" s="12">
        <f t="shared" si="18"/>
        <v>337</v>
      </c>
      <c r="I87" s="13"/>
    </row>
    <row r="88" spans="1:9" x14ac:dyDescent="0.25">
      <c r="A88" s="9"/>
      <c r="B88" s="15" t="s">
        <v>871</v>
      </c>
      <c r="C88" s="17"/>
      <c r="D88" s="17"/>
      <c r="E88" s="17">
        <v>216</v>
      </c>
      <c r="F88" s="17">
        <v>162</v>
      </c>
      <c r="G88" s="17">
        <v>216</v>
      </c>
      <c r="H88" s="17">
        <v>162</v>
      </c>
      <c r="I88" s="13" t="s">
        <v>362</v>
      </c>
    </row>
    <row r="89" spans="1:9" x14ac:dyDescent="0.25">
      <c r="A89" s="9"/>
      <c r="B89" s="15" t="s">
        <v>872</v>
      </c>
      <c r="C89" s="17"/>
      <c r="D89" s="17"/>
      <c r="E89" s="17">
        <v>31</v>
      </c>
      <c r="F89" s="17">
        <v>250</v>
      </c>
      <c r="G89" s="17">
        <v>0</v>
      </c>
      <c r="H89" s="17">
        <v>67</v>
      </c>
      <c r="I89" s="13" t="s">
        <v>873</v>
      </c>
    </row>
    <row r="90" spans="1:9" ht="30" x14ac:dyDescent="0.25">
      <c r="A90" s="9"/>
      <c r="B90" s="15" t="s">
        <v>876</v>
      </c>
      <c r="C90" s="17"/>
      <c r="D90" s="17"/>
      <c r="E90" s="17"/>
      <c r="F90" s="17">
        <v>108</v>
      </c>
      <c r="G90" s="17">
        <v>0</v>
      </c>
      <c r="H90" s="17">
        <v>108</v>
      </c>
      <c r="I90" s="13" t="s">
        <v>877</v>
      </c>
    </row>
    <row r="91" spans="1:9" ht="19.899999999999999" customHeight="1" x14ac:dyDescent="0.25">
      <c r="A91" s="166">
        <v>22</v>
      </c>
      <c r="B91" s="11" t="s">
        <v>628</v>
      </c>
      <c r="C91" s="12">
        <f t="shared" ref="C91:H91" si="19">SUM(C92:C93)</f>
        <v>0</v>
      </c>
      <c r="D91" s="12">
        <f t="shared" si="19"/>
        <v>0</v>
      </c>
      <c r="E91" s="12">
        <f t="shared" si="19"/>
        <v>22</v>
      </c>
      <c r="F91" s="12">
        <f t="shared" si="19"/>
        <v>361</v>
      </c>
      <c r="G91" s="12">
        <f t="shared" si="19"/>
        <v>22</v>
      </c>
      <c r="H91" s="12">
        <f t="shared" si="19"/>
        <v>409</v>
      </c>
      <c r="I91" s="13"/>
    </row>
    <row r="92" spans="1:9" x14ac:dyDescent="0.25">
      <c r="A92" s="9"/>
      <c r="B92" s="15" t="s">
        <v>874</v>
      </c>
      <c r="C92" s="17"/>
      <c r="D92" s="17"/>
      <c r="E92" s="17">
        <v>22</v>
      </c>
      <c r="F92" s="17">
        <v>45</v>
      </c>
      <c r="G92" s="17">
        <v>22</v>
      </c>
      <c r="H92" s="17">
        <v>93</v>
      </c>
      <c r="I92" s="13" t="s">
        <v>875</v>
      </c>
    </row>
    <row r="93" spans="1:9" ht="30" x14ac:dyDescent="0.25">
      <c r="A93" s="9"/>
      <c r="B93" s="15" t="s">
        <v>878</v>
      </c>
      <c r="C93" s="17"/>
      <c r="D93" s="17"/>
      <c r="E93" s="17"/>
      <c r="F93" s="17">
        <v>316</v>
      </c>
      <c r="G93" s="17">
        <v>0</v>
      </c>
      <c r="H93" s="17">
        <v>316</v>
      </c>
      <c r="I93" s="13" t="s">
        <v>879</v>
      </c>
    </row>
    <row r="94" spans="1:9" s="20" customFormat="1" ht="19.899999999999999" customHeight="1" x14ac:dyDescent="0.2">
      <c r="A94" s="166">
        <v>23</v>
      </c>
      <c r="B94" s="11" t="s">
        <v>73</v>
      </c>
      <c r="C94" s="12"/>
      <c r="D94" s="12">
        <f>D95</f>
        <v>0</v>
      </c>
      <c r="E94" s="12">
        <f>SUM(E95:E95)</f>
        <v>140</v>
      </c>
      <c r="F94" s="12">
        <f>SUM(F95:F95)</f>
        <v>1152</v>
      </c>
      <c r="G94" s="12">
        <f>SUM(G95:G95)</f>
        <v>956</v>
      </c>
      <c r="H94" s="12">
        <f>SUM(H95:H95)</f>
        <v>1912</v>
      </c>
      <c r="I94" s="13" t="s">
        <v>202</v>
      </c>
    </row>
    <row r="95" spans="1:9" ht="75" x14ac:dyDescent="0.25">
      <c r="A95" s="9"/>
      <c r="B95" s="15" t="s">
        <v>189</v>
      </c>
      <c r="C95" s="17"/>
      <c r="D95" s="17"/>
      <c r="E95" s="17">
        <v>140</v>
      </c>
      <c r="F95" s="17">
        <v>1152</v>
      </c>
      <c r="G95" s="17">
        <v>956</v>
      </c>
      <c r="H95" s="17">
        <v>1912</v>
      </c>
      <c r="I95" s="13" t="s">
        <v>194</v>
      </c>
    </row>
    <row r="96" spans="1:9" s="20" customFormat="1" ht="19.899999999999999" customHeight="1" x14ac:dyDescent="0.2">
      <c r="A96" s="166">
        <v>24</v>
      </c>
      <c r="B96" s="11" t="s">
        <v>1205</v>
      </c>
      <c r="C96" s="12"/>
      <c r="D96" s="12">
        <f>D97</f>
        <v>0</v>
      </c>
      <c r="E96" s="12">
        <f>SUM(E97:E97)</f>
        <v>95</v>
      </c>
      <c r="F96" s="12">
        <f>SUM(F97:F97)</f>
        <v>575</v>
      </c>
      <c r="G96" s="12">
        <f>SUM(G97:G97)</f>
        <v>507</v>
      </c>
      <c r="H96" s="12">
        <f>SUM(H97:H97)</f>
        <v>801</v>
      </c>
      <c r="I96" s="13" t="s">
        <v>202</v>
      </c>
    </row>
    <row r="97" spans="1:9" ht="60.75" customHeight="1" x14ac:dyDescent="0.25">
      <c r="A97" s="9"/>
      <c r="B97" s="15" t="s">
        <v>185</v>
      </c>
      <c r="C97" s="17"/>
      <c r="D97" s="17"/>
      <c r="E97" s="17">
        <v>95</v>
      </c>
      <c r="F97" s="17">
        <v>575</v>
      </c>
      <c r="G97" s="17">
        <v>507</v>
      </c>
      <c r="H97" s="17">
        <v>801</v>
      </c>
      <c r="I97" s="13" t="s">
        <v>190</v>
      </c>
    </row>
    <row r="98" spans="1:9" s="20" customFormat="1" ht="19.899999999999999" customHeight="1" x14ac:dyDescent="0.2">
      <c r="A98" s="166">
        <v>25</v>
      </c>
      <c r="B98" s="11" t="s">
        <v>1206</v>
      </c>
      <c r="C98" s="12"/>
      <c r="D98" s="12" cm="1">
        <f t="array" ref="D98:D99">D99:D100</f>
        <v>0</v>
      </c>
      <c r="E98" s="12">
        <f>SUM(E99:E100)</f>
        <v>285</v>
      </c>
      <c r="F98" s="12">
        <f>SUM(F99:F100)</f>
        <v>180</v>
      </c>
      <c r="G98" s="12">
        <f>SUM(G99:G100)</f>
        <v>1055</v>
      </c>
      <c r="H98" s="12">
        <f>SUM(H99:H100)</f>
        <v>820</v>
      </c>
      <c r="I98" s="13" t="s">
        <v>202</v>
      </c>
    </row>
    <row r="99" spans="1:9" ht="75" x14ac:dyDescent="0.25">
      <c r="A99" s="9"/>
      <c r="B99" s="15" t="s">
        <v>186</v>
      </c>
      <c r="C99" s="17"/>
      <c r="D99" s="17">
        <v>0</v>
      </c>
      <c r="E99" s="17">
        <v>240</v>
      </c>
      <c r="F99" s="17">
        <v>180</v>
      </c>
      <c r="G99" s="17">
        <v>545</v>
      </c>
      <c r="H99" s="17">
        <v>440</v>
      </c>
      <c r="I99" s="13" t="s">
        <v>191</v>
      </c>
    </row>
    <row r="100" spans="1:9" ht="75" x14ac:dyDescent="0.25">
      <c r="A100" s="9"/>
      <c r="B100" s="15" t="s">
        <v>188</v>
      </c>
      <c r="C100" s="17"/>
      <c r="D100" s="17"/>
      <c r="E100" s="17">
        <v>45</v>
      </c>
      <c r="F100" s="17"/>
      <c r="G100" s="17">
        <v>510</v>
      </c>
      <c r="H100" s="17">
        <v>380</v>
      </c>
      <c r="I100" s="13" t="s">
        <v>193</v>
      </c>
    </row>
    <row r="101" spans="1:9" s="20" customFormat="1" ht="19.899999999999999" customHeight="1" x14ac:dyDescent="0.2">
      <c r="A101" s="166">
        <v>26</v>
      </c>
      <c r="B101" s="11" t="s">
        <v>1207</v>
      </c>
      <c r="C101" s="12"/>
      <c r="D101" s="12" cm="1">
        <f t="array" ref="D101:D102">D102:D103</f>
        <v>0</v>
      </c>
      <c r="E101" s="12">
        <f>SUM(E102:E103)</f>
        <v>210</v>
      </c>
      <c r="F101" s="12">
        <f>SUM(F102:F103)</f>
        <v>0</v>
      </c>
      <c r="G101" s="12">
        <f>SUM(G102:G103)</f>
        <v>820</v>
      </c>
      <c r="H101" s="12">
        <f>SUM(H102:H103)</f>
        <v>749</v>
      </c>
      <c r="I101" s="13" t="s">
        <v>202</v>
      </c>
    </row>
    <row r="102" spans="1:9" ht="45" x14ac:dyDescent="0.25">
      <c r="A102" s="9"/>
      <c r="B102" s="15" t="s">
        <v>187</v>
      </c>
      <c r="C102" s="17"/>
      <c r="D102" s="17">
        <v>0</v>
      </c>
      <c r="E102" s="17">
        <v>92</v>
      </c>
      <c r="F102" s="17"/>
      <c r="G102" s="17">
        <v>400</v>
      </c>
      <c r="H102" s="17">
        <v>263</v>
      </c>
      <c r="I102" s="13" t="s">
        <v>192</v>
      </c>
    </row>
    <row r="103" spans="1:9" ht="45" x14ac:dyDescent="0.25">
      <c r="A103" s="9"/>
      <c r="B103" s="15" t="s">
        <v>370</v>
      </c>
      <c r="C103" s="17"/>
      <c r="D103" s="17"/>
      <c r="E103" s="17">
        <v>118</v>
      </c>
      <c r="F103" s="17"/>
      <c r="G103" s="17">
        <v>420</v>
      </c>
      <c r="H103" s="17">
        <v>486</v>
      </c>
      <c r="I103" s="13" t="s">
        <v>371</v>
      </c>
    </row>
    <row r="104" spans="1:9" ht="19.899999999999999" customHeight="1" x14ac:dyDescent="0.25">
      <c r="A104" s="166">
        <v>27</v>
      </c>
      <c r="B104" s="11" t="s">
        <v>1208</v>
      </c>
      <c r="C104" s="12">
        <f t="shared" ref="C104:H104" si="20">SUM(C105:C107)</f>
        <v>158</v>
      </c>
      <c r="D104" s="12" cm="1">
        <f t="array" ref="D104:D105">D105:D106</f>
        <v>0</v>
      </c>
      <c r="E104" s="12">
        <f t="shared" si="20"/>
        <v>212</v>
      </c>
      <c r="F104" s="12">
        <f t="shared" si="20"/>
        <v>0</v>
      </c>
      <c r="G104" s="12">
        <f t="shared" si="20"/>
        <v>348</v>
      </c>
      <c r="H104" s="12">
        <f t="shared" si="20"/>
        <v>1248</v>
      </c>
      <c r="I104" s="13"/>
    </row>
    <row r="105" spans="1:9" x14ac:dyDescent="0.25">
      <c r="A105" s="9"/>
      <c r="B105" s="15" t="s">
        <v>208</v>
      </c>
      <c r="C105" s="17"/>
      <c r="D105" s="17">
        <v>0</v>
      </c>
      <c r="E105" s="17"/>
      <c r="F105" s="17"/>
      <c r="G105" s="17">
        <v>136</v>
      </c>
      <c r="H105" s="17">
        <v>119</v>
      </c>
      <c r="I105" s="13" t="s">
        <v>216</v>
      </c>
    </row>
    <row r="106" spans="1:9" ht="45" x14ac:dyDescent="0.25">
      <c r="A106" s="9"/>
      <c r="B106" s="15" t="s">
        <v>214</v>
      </c>
      <c r="C106" s="17"/>
      <c r="D106" s="17"/>
      <c r="E106" s="17"/>
      <c r="F106" s="17"/>
      <c r="G106" s="17"/>
      <c r="H106" s="17">
        <v>1129</v>
      </c>
      <c r="I106" s="13" t="s">
        <v>217</v>
      </c>
    </row>
    <row r="107" spans="1:9" x14ac:dyDescent="0.25">
      <c r="A107" s="9"/>
      <c r="B107" s="15" t="s">
        <v>210</v>
      </c>
      <c r="C107" s="17">
        <v>158</v>
      </c>
      <c r="D107" s="17"/>
      <c r="E107" s="17">
        <v>212</v>
      </c>
      <c r="F107" s="17"/>
      <c r="G107" s="17">
        <v>212</v>
      </c>
      <c r="H107" s="17"/>
      <c r="I107" s="13"/>
    </row>
    <row r="108" spans="1:9" ht="19.899999999999999" customHeight="1" x14ac:dyDescent="0.25">
      <c r="A108" s="166">
        <v>28</v>
      </c>
      <c r="B108" s="11" t="s">
        <v>1209</v>
      </c>
      <c r="C108" s="12">
        <f t="shared" ref="C108:H108" si="21">SUM(C109:C110)</f>
        <v>0</v>
      </c>
      <c r="D108" s="12" cm="1">
        <f t="array" ref="D108:D109">D109:D110</f>
        <v>0</v>
      </c>
      <c r="E108" s="12">
        <f t="shared" si="21"/>
        <v>470</v>
      </c>
      <c r="F108" s="12">
        <f t="shared" si="21"/>
        <v>250</v>
      </c>
      <c r="G108" s="12">
        <f t="shared" si="21"/>
        <v>2250</v>
      </c>
      <c r="H108" s="12">
        <f t="shared" si="21"/>
        <v>750</v>
      </c>
      <c r="I108" s="13"/>
    </row>
    <row r="109" spans="1:9" ht="30" x14ac:dyDescent="0.25">
      <c r="A109" s="9"/>
      <c r="B109" s="15" t="s">
        <v>209</v>
      </c>
      <c r="C109" s="17"/>
      <c r="D109" s="17">
        <v>0</v>
      </c>
      <c r="E109" s="17">
        <v>470</v>
      </c>
      <c r="F109" s="17">
        <v>250</v>
      </c>
      <c r="G109" s="17">
        <v>2250</v>
      </c>
      <c r="H109" s="17">
        <v>750</v>
      </c>
      <c r="I109" s="13" t="s">
        <v>218</v>
      </c>
    </row>
    <row r="110" spans="1:9" ht="30" x14ac:dyDescent="0.25">
      <c r="A110" s="9"/>
      <c r="B110" s="15" t="s">
        <v>212</v>
      </c>
      <c r="C110" s="17"/>
      <c r="D110" s="17"/>
      <c r="E110" s="17"/>
      <c r="F110" s="17"/>
      <c r="G110" s="17"/>
      <c r="H110" s="17"/>
      <c r="I110" s="13" t="s">
        <v>219</v>
      </c>
    </row>
    <row r="111" spans="1:9" ht="19.899999999999999" customHeight="1" x14ac:dyDescent="0.25">
      <c r="A111" s="166">
        <v>29</v>
      </c>
      <c r="B111" s="11" t="s">
        <v>1210</v>
      </c>
      <c r="C111" s="12">
        <f t="shared" ref="C111:H111" si="22">SUM(C112:C114)</f>
        <v>97</v>
      </c>
      <c r="D111" s="12">
        <f t="shared" si="22"/>
        <v>0</v>
      </c>
      <c r="E111" s="12">
        <f t="shared" si="22"/>
        <v>930</v>
      </c>
      <c r="F111" s="12">
        <f t="shared" si="22"/>
        <v>87</v>
      </c>
      <c r="G111" s="12">
        <f t="shared" si="22"/>
        <v>2244</v>
      </c>
      <c r="H111" s="12">
        <f t="shared" si="22"/>
        <v>1019</v>
      </c>
      <c r="I111" s="13"/>
    </row>
    <row r="112" spans="1:9" x14ac:dyDescent="0.25">
      <c r="A112" s="9"/>
      <c r="B112" s="15" t="s">
        <v>213</v>
      </c>
      <c r="C112" s="17"/>
      <c r="D112" s="17"/>
      <c r="E112" s="17"/>
      <c r="F112" s="17"/>
      <c r="G112" s="17"/>
      <c r="H112" s="17">
        <v>203</v>
      </c>
      <c r="I112" s="13" t="s">
        <v>220</v>
      </c>
    </row>
    <row r="113" spans="1:9" ht="45" x14ac:dyDescent="0.25">
      <c r="A113" s="9"/>
      <c r="B113" s="15" t="s">
        <v>207</v>
      </c>
      <c r="C113" s="17">
        <v>87</v>
      </c>
      <c r="D113" s="17"/>
      <c r="E113" s="17">
        <v>920</v>
      </c>
      <c r="F113" s="17">
        <v>87</v>
      </c>
      <c r="G113" s="17">
        <v>2234</v>
      </c>
      <c r="H113" s="17">
        <v>816</v>
      </c>
      <c r="I113" s="13" t="s">
        <v>215</v>
      </c>
    </row>
    <row r="114" spans="1:9" x14ac:dyDescent="0.25">
      <c r="A114" s="9"/>
      <c r="B114" s="15" t="s">
        <v>211</v>
      </c>
      <c r="C114" s="17">
        <v>10</v>
      </c>
      <c r="D114" s="17"/>
      <c r="E114" s="17">
        <v>10</v>
      </c>
      <c r="F114" s="17"/>
      <c r="G114" s="17">
        <v>10</v>
      </c>
      <c r="H114" s="17"/>
      <c r="I114" s="13"/>
    </row>
    <row r="115" spans="1:9" ht="19.899999999999999" customHeight="1" x14ac:dyDescent="0.25">
      <c r="A115" s="166">
        <v>30</v>
      </c>
      <c r="B115" s="11" t="s">
        <v>1211</v>
      </c>
      <c r="C115" s="12">
        <f t="shared" ref="C115:H115" si="23">SUM(C116:C119)</f>
        <v>0</v>
      </c>
      <c r="D115" s="12">
        <f t="shared" si="23"/>
        <v>0</v>
      </c>
      <c r="E115" s="55">
        <f t="shared" si="23"/>
        <v>225</v>
      </c>
      <c r="F115" s="55">
        <f t="shared" si="23"/>
        <v>433</v>
      </c>
      <c r="G115" s="55">
        <f t="shared" si="23"/>
        <v>325</v>
      </c>
      <c r="H115" s="55">
        <f t="shared" si="23"/>
        <v>433</v>
      </c>
      <c r="I115" s="13"/>
    </row>
    <row r="116" spans="1:9" ht="15.75" x14ac:dyDescent="0.25">
      <c r="A116" s="9"/>
      <c r="B116" s="56" t="s">
        <v>252</v>
      </c>
      <c r="C116" s="57"/>
      <c r="D116" s="57"/>
      <c r="E116" s="58"/>
      <c r="F116" s="58">
        <v>66</v>
      </c>
      <c r="G116" s="58"/>
      <c r="H116" s="58">
        <v>66</v>
      </c>
      <c r="I116" s="59" t="s">
        <v>264</v>
      </c>
    </row>
    <row r="117" spans="1:9" ht="15.75" x14ac:dyDescent="0.25">
      <c r="A117" s="9"/>
      <c r="B117" s="56" t="s">
        <v>253</v>
      </c>
      <c r="C117" s="57"/>
      <c r="D117" s="57"/>
      <c r="E117" s="58">
        <v>50</v>
      </c>
      <c r="F117" s="58"/>
      <c r="G117" s="58">
        <v>50</v>
      </c>
      <c r="H117" s="58"/>
      <c r="I117" s="59" t="s">
        <v>264</v>
      </c>
    </row>
    <row r="118" spans="1:9" ht="15.75" x14ac:dyDescent="0.25">
      <c r="A118" s="9"/>
      <c r="B118" s="56" t="s">
        <v>251</v>
      </c>
      <c r="C118" s="57"/>
      <c r="D118" s="57"/>
      <c r="E118" s="58">
        <v>100</v>
      </c>
      <c r="F118" s="58"/>
      <c r="G118" s="58">
        <v>200</v>
      </c>
      <c r="H118" s="58"/>
      <c r="I118" s="59" t="s">
        <v>264</v>
      </c>
    </row>
    <row r="119" spans="1:9" ht="15.75" x14ac:dyDescent="0.25">
      <c r="A119" s="9"/>
      <c r="B119" s="56" t="s">
        <v>259</v>
      </c>
      <c r="C119" s="57"/>
      <c r="D119" s="57"/>
      <c r="E119" s="58">
        <v>75</v>
      </c>
      <c r="F119" s="58">
        <v>367</v>
      </c>
      <c r="G119" s="58">
        <v>75</v>
      </c>
      <c r="H119" s="58">
        <v>367</v>
      </c>
      <c r="I119" s="59" t="s">
        <v>264</v>
      </c>
    </row>
    <row r="120" spans="1:9" ht="19.899999999999999" customHeight="1" x14ac:dyDescent="0.25">
      <c r="A120" s="166">
        <v>31</v>
      </c>
      <c r="B120" s="11" t="s">
        <v>1212</v>
      </c>
      <c r="C120" s="12">
        <f t="shared" ref="C120:H120" si="24">SUM(C121:C123)</f>
        <v>0</v>
      </c>
      <c r="D120" s="12">
        <f t="shared" si="24"/>
        <v>0</v>
      </c>
      <c r="E120" s="55">
        <f t="shared" si="24"/>
        <v>1598</v>
      </c>
      <c r="F120" s="55">
        <f t="shared" si="24"/>
        <v>532</v>
      </c>
      <c r="G120" s="55">
        <f t="shared" si="24"/>
        <v>1598</v>
      </c>
      <c r="H120" s="55">
        <f t="shared" si="24"/>
        <v>532</v>
      </c>
      <c r="I120" s="13"/>
    </row>
    <row r="121" spans="1:9" ht="15.75" x14ac:dyDescent="0.25">
      <c r="A121" s="9"/>
      <c r="B121" s="56" t="s">
        <v>134</v>
      </c>
      <c r="C121" s="57"/>
      <c r="D121" s="57"/>
      <c r="E121" s="58">
        <v>641</v>
      </c>
      <c r="F121" s="58">
        <v>318</v>
      </c>
      <c r="G121" s="58">
        <v>641</v>
      </c>
      <c r="H121" s="58">
        <v>318</v>
      </c>
      <c r="I121" s="59" t="s">
        <v>264</v>
      </c>
    </row>
    <row r="122" spans="1:9" ht="15.75" x14ac:dyDescent="0.25">
      <c r="A122" s="9"/>
      <c r="B122" s="56" t="s">
        <v>245</v>
      </c>
      <c r="C122" s="57"/>
      <c r="D122" s="57"/>
      <c r="E122" s="58">
        <v>757</v>
      </c>
      <c r="F122" s="58">
        <v>134</v>
      </c>
      <c r="G122" s="58">
        <v>757</v>
      </c>
      <c r="H122" s="58">
        <v>134</v>
      </c>
      <c r="I122" s="59" t="s">
        <v>264</v>
      </c>
    </row>
    <row r="123" spans="1:9" ht="15.75" x14ac:dyDescent="0.25">
      <c r="A123" s="9"/>
      <c r="B123" s="56" t="s">
        <v>246</v>
      </c>
      <c r="C123" s="57"/>
      <c r="D123" s="57"/>
      <c r="E123" s="58">
        <v>200</v>
      </c>
      <c r="F123" s="58">
        <v>80</v>
      </c>
      <c r="G123" s="58">
        <v>200</v>
      </c>
      <c r="H123" s="58">
        <v>80</v>
      </c>
      <c r="I123" s="59" t="s">
        <v>264</v>
      </c>
    </row>
    <row r="124" spans="1:9" ht="19.899999999999999" customHeight="1" x14ac:dyDescent="0.25">
      <c r="A124" s="166">
        <v>32</v>
      </c>
      <c r="B124" s="11" t="s">
        <v>1213</v>
      </c>
      <c r="C124" s="12"/>
      <c r="D124" s="12"/>
      <c r="E124" s="55">
        <f>SUM(E125:E129)</f>
        <v>1736</v>
      </c>
      <c r="F124" s="55">
        <f>SUM(F125:F129)</f>
        <v>693</v>
      </c>
      <c r="G124" s="55">
        <f>SUM(G125:G129)</f>
        <v>2136</v>
      </c>
      <c r="H124" s="55">
        <f>SUM(H125:H129)</f>
        <v>1093</v>
      </c>
      <c r="I124" s="13"/>
    </row>
    <row r="125" spans="1:9" ht="15.75" x14ac:dyDescent="0.25">
      <c r="A125" s="9"/>
      <c r="B125" s="56" t="s">
        <v>247</v>
      </c>
      <c r="C125" s="57"/>
      <c r="D125" s="57"/>
      <c r="E125" s="58">
        <v>343</v>
      </c>
      <c r="F125" s="58">
        <v>158</v>
      </c>
      <c r="G125" s="58">
        <v>343</v>
      </c>
      <c r="H125" s="58">
        <v>158</v>
      </c>
      <c r="I125" s="59" t="s">
        <v>264</v>
      </c>
    </row>
    <row r="126" spans="1:9" ht="15.75" x14ac:dyDescent="0.25">
      <c r="A126" s="9"/>
      <c r="B126" s="56" t="s">
        <v>248</v>
      </c>
      <c r="C126" s="57"/>
      <c r="D126" s="57"/>
      <c r="E126" s="60">
        <v>459</v>
      </c>
      <c r="F126" s="60">
        <v>312</v>
      </c>
      <c r="G126" s="60">
        <v>459</v>
      </c>
      <c r="H126" s="60">
        <v>312</v>
      </c>
      <c r="I126" s="59" t="s">
        <v>264</v>
      </c>
    </row>
    <row r="127" spans="1:9" ht="15.75" x14ac:dyDescent="0.25">
      <c r="A127" s="9"/>
      <c r="B127" s="56" t="s">
        <v>125</v>
      </c>
      <c r="C127" s="57"/>
      <c r="D127" s="57"/>
      <c r="E127" s="58">
        <v>200</v>
      </c>
      <c r="F127" s="58">
        <v>223</v>
      </c>
      <c r="G127" s="58">
        <v>200</v>
      </c>
      <c r="H127" s="58">
        <v>223</v>
      </c>
      <c r="I127" s="59" t="s">
        <v>264</v>
      </c>
    </row>
    <row r="128" spans="1:9" ht="15.75" x14ac:dyDescent="0.25">
      <c r="A128" s="9"/>
      <c r="B128" s="56" t="s">
        <v>249</v>
      </c>
      <c r="C128" s="57"/>
      <c r="D128" s="57"/>
      <c r="E128" s="58"/>
      <c r="F128" s="58"/>
      <c r="G128" s="58">
        <v>400</v>
      </c>
      <c r="H128" s="58">
        <v>400</v>
      </c>
      <c r="I128" s="59" t="s">
        <v>265</v>
      </c>
    </row>
    <row r="129" spans="1:9" ht="15.75" x14ac:dyDescent="0.25">
      <c r="A129" s="9"/>
      <c r="B129" s="56" t="s">
        <v>250</v>
      </c>
      <c r="C129" s="57"/>
      <c r="D129" s="57"/>
      <c r="E129" s="58">
        <v>734</v>
      </c>
      <c r="F129" s="58"/>
      <c r="G129" s="58">
        <v>734</v>
      </c>
      <c r="H129" s="58"/>
      <c r="I129" s="59" t="s">
        <v>264</v>
      </c>
    </row>
    <row r="130" spans="1:9" ht="19.899999999999999" customHeight="1" x14ac:dyDescent="0.25">
      <c r="A130" s="166">
        <v>33</v>
      </c>
      <c r="B130" s="11" t="s">
        <v>1214</v>
      </c>
      <c r="C130" s="12"/>
      <c r="D130" s="12"/>
      <c r="E130" s="55">
        <f>SUM(E131:E133)</f>
        <v>1392</v>
      </c>
      <c r="F130" s="55">
        <f>SUM(F131:F133)</f>
        <v>517</v>
      </c>
      <c r="G130" s="55">
        <f>SUM(G131:G133)</f>
        <v>1392</v>
      </c>
      <c r="H130" s="55">
        <f>SUM(H131:H133)</f>
        <v>517</v>
      </c>
      <c r="I130" s="13"/>
    </row>
    <row r="131" spans="1:9" ht="15.75" x14ac:dyDescent="0.25">
      <c r="A131" s="9"/>
      <c r="B131" s="56" t="s">
        <v>254</v>
      </c>
      <c r="C131" s="57"/>
      <c r="D131" s="57"/>
      <c r="E131" s="58">
        <v>236</v>
      </c>
      <c r="F131" s="58">
        <v>34</v>
      </c>
      <c r="G131" s="58">
        <v>236</v>
      </c>
      <c r="H131" s="58">
        <v>34</v>
      </c>
      <c r="I131" s="59" t="s">
        <v>264</v>
      </c>
    </row>
    <row r="132" spans="1:9" ht="15.75" x14ac:dyDescent="0.25">
      <c r="A132" s="9"/>
      <c r="B132" s="56" t="s">
        <v>255</v>
      </c>
      <c r="C132" s="57"/>
      <c r="D132" s="57"/>
      <c r="E132" s="58">
        <v>256</v>
      </c>
      <c r="F132" s="58">
        <v>83</v>
      </c>
      <c r="G132" s="58">
        <v>256</v>
      </c>
      <c r="H132" s="58">
        <v>83</v>
      </c>
      <c r="I132" s="59" t="s">
        <v>264</v>
      </c>
    </row>
    <row r="133" spans="1:9" ht="15.75" x14ac:dyDescent="0.25">
      <c r="A133" s="9"/>
      <c r="B133" s="56" t="s">
        <v>256</v>
      </c>
      <c r="C133" s="57"/>
      <c r="D133" s="57"/>
      <c r="E133" s="58">
        <v>900</v>
      </c>
      <c r="F133" s="58">
        <v>400</v>
      </c>
      <c r="G133" s="58">
        <v>900</v>
      </c>
      <c r="H133" s="58">
        <v>400</v>
      </c>
      <c r="I133" s="59" t="s">
        <v>265</v>
      </c>
    </row>
    <row r="134" spans="1:9" ht="19.899999999999999" customHeight="1" x14ac:dyDescent="0.25">
      <c r="A134" s="166">
        <v>34</v>
      </c>
      <c r="B134" s="11" t="s">
        <v>1215</v>
      </c>
      <c r="C134" s="12"/>
      <c r="D134" s="12"/>
      <c r="E134" s="55">
        <f>SUM(E135:E137)</f>
        <v>100</v>
      </c>
      <c r="F134" s="55">
        <f>SUM(F135:F137)</f>
        <v>40</v>
      </c>
      <c r="G134" s="55">
        <f>SUM(G135:G137)</f>
        <v>100</v>
      </c>
      <c r="H134" s="55">
        <f>SUM(H135:H137)</f>
        <v>40</v>
      </c>
      <c r="I134" s="13"/>
    </row>
    <row r="135" spans="1:9" ht="15.75" x14ac:dyDescent="0.25">
      <c r="A135" s="9"/>
      <c r="B135" s="56" t="s">
        <v>257</v>
      </c>
      <c r="C135" s="57"/>
      <c r="D135" s="57"/>
      <c r="E135" s="58"/>
      <c r="F135" s="58">
        <v>40</v>
      </c>
      <c r="G135" s="58"/>
      <c r="H135" s="58">
        <v>40</v>
      </c>
      <c r="I135" s="59" t="s">
        <v>264</v>
      </c>
    </row>
    <row r="136" spans="1:9" ht="15.75" x14ac:dyDescent="0.25">
      <c r="A136" s="9"/>
      <c r="B136" s="56" t="s">
        <v>128</v>
      </c>
      <c r="C136" s="57"/>
      <c r="D136" s="57"/>
      <c r="E136" s="58"/>
      <c r="F136" s="58"/>
      <c r="G136" s="58"/>
      <c r="H136" s="58"/>
      <c r="I136" s="59" t="s">
        <v>264</v>
      </c>
    </row>
    <row r="137" spans="1:9" ht="15.75" x14ac:dyDescent="0.25">
      <c r="A137" s="9"/>
      <c r="B137" s="56" t="s">
        <v>258</v>
      </c>
      <c r="C137" s="57"/>
      <c r="D137" s="57"/>
      <c r="E137" s="58">
        <v>100</v>
      </c>
      <c r="F137" s="58"/>
      <c r="G137" s="58">
        <v>100</v>
      </c>
      <c r="H137" s="58"/>
      <c r="I137" s="59" t="s">
        <v>264</v>
      </c>
    </row>
    <row r="138" spans="1:9" ht="19.899999999999999" customHeight="1" x14ac:dyDescent="0.25">
      <c r="A138" s="166">
        <v>35</v>
      </c>
      <c r="B138" s="11" t="s">
        <v>1216</v>
      </c>
      <c r="C138" s="12"/>
      <c r="D138" s="12"/>
      <c r="E138" s="55">
        <f>SUM(E139:E142)</f>
        <v>463</v>
      </c>
      <c r="F138" s="55">
        <f>SUM(F139:F142)</f>
        <v>74</v>
      </c>
      <c r="G138" s="55">
        <f>SUM(G139:G142)</f>
        <v>463</v>
      </c>
      <c r="H138" s="55">
        <f>SUM(H139:H142)</f>
        <v>74</v>
      </c>
      <c r="I138" s="13"/>
    </row>
    <row r="139" spans="1:9" ht="15.75" x14ac:dyDescent="0.25">
      <c r="A139" s="9"/>
      <c r="B139" s="56" t="s">
        <v>260</v>
      </c>
      <c r="C139" s="57"/>
      <c r="D139" s="57"/>
      <c r="E139" s="58">
        <v>45</v>
      </c>
      <c r="F139" s="58">
        <v>6</v>
      </c>
      <c r="G139" s="58">
        <v>45</v>
      </c>
      <c r="H139" s="58">
        <v>6</v>
      </c>
      <c r="I139" s="59" t="s">
        <v>264</v>
      </c>
    </row>
    <row r="140" spans="1:9" ht="15.75" x14ac:dyDescent="0.25">
      <c r="A140" s="9"/>
      <c r="B140" s="56" t="s">
        <v>261</v>
      </c>
      <c r="C140" s="57"/>
      <c r="D140" s="57"/>
      <c r="E140" s="58">
        <v>14</v>
      </c>
      <c r="F140" s="58"/>
      <c r="G140" s="58">
        <v>14</v>
      </c>
      <c r="H140" s="58"/>
      <c r="I140" s="59" t="s">
        <v>264</v>
      </c>
    </row>
    <row r="141" spans="1:9" ht="15.75" x14ac:dyDescent="0.25">
      <c r="A141" s="9"/>
      <c r="B141" s="56" t="s">
        <v>262</v>
      </c>
      <c r="C141" s="57"/>
      <c r="D141" s="57"/>
      <c r="E141" s="58">
        <v>270</v>
      </c>
      <c r="F141" s="58">
        <v>68</v>
      </c>
      <c r="G141" s="58">
        <v>270</v>
      </c>
      <c r="H141" s="58">
        <v>68</v>
      </c>
      <c r="I141" s="59" t="s">
        <v>264</v>
      </c>
    </row>
    <row r="142" spans="1:9" ht="15.75" x14ac:dyDescent="0.25">
      <c r="A142" s="9"/>
      <c r="B142" s="56" t="s">
        <v>131</v>
      </c>
      <c r="C142" s="57"/>
      <c r="D142" s="57"/>
      <c r="E142" s="58">
        <v>134</v>
      </c>
      <c r="F142" s="58"/>
      <c r="G142" s="58">
        <v>134</v>
      </c>
      <c r="H142" s="58"/>
      <c r="I142" s="59" t="s">
        <v>264</v>
      </c>
    </row>
    <row r="143" spans="1:9" ht="19.899999999999999" customHeight="1" x14ac:dyDescent="0.25">
      <c r="A143" s="166">
        <v>36</v>
      </c>
      <c r="B143" s="11" t="s">
        <v>1217</v>
      </c>
      <c r="C143" s="12"/>
      <c r="D143" s="12"/>
      <c r="E143" s="12">
        <f>SUM(E144:E146)</f>
        <v>3277</v>
      </c>
      <c r="F143" s="12">
        <f>SUM(F144:F146)</f>
        <v>0</v>
      </c>
      <c r="G143" s="12">
        <f>SUM(G144:G146)</f>
        <v>0</v>
      </c>
      <c r="H143" s="12">
        <f>SUM(H144:H146)</f>
        <v>20454</v>
      </c>
      <c r="I143" s="13"/>
    </row>
    <row r="144" spans="1:9" ht="15.75" x14ac:dyDescent="0.25">
      <c r="A144" s="9"/>
      <c r="B144" s="18" t="s">
        <v>228</v>
      </c>
      <c r="C144" s="12"/>
      <c r="D144" s="12"/>
      <c r="E144" s="10">
        <v>1537</v>
      </c>
      <c r="F144" s="10"/>
      <c r="G144" s="162"/>
      <c r="H144" s="10">
        <v>14008</v>
      </c>
      <c r="I144" s="13" t="s">
        <v>239</v>
      </c>
    </row>
    <row r="145" spans="1:9" ht="15.75" x14ac:dyDescent="0.25">
      <c r="A145" s="9"/>
      <c r="B145" s="18" t="s">
        <v>235</v>
      </c>
      <c r="C145" s="17"/>
      <c r="D145" s="17"/>
      <c r="E145" s="10">
        <v>854</v>
      </c>
      <c r="F145" s="10"/>
      <c r="G145" s="162"/>
      <c r="H145" s="10">
        <v>2660</v>
      </c>
      <c r="I145" s="13" t="s">
        <v>239</v>
      </c>
    </row>
    <row r="146" spans="1:9" ht="15.75" x14ac:dyDescent="0.25">
      <c r="A146" s="9"/>
      <c r="B146" s="18" t="s">
        <v>53</v>
      </c>
      <c r="C146" s="17"/>
      <c r="D146" s="17"/>
      <c r="E146" s="10">
        <v>886</v>
      </c>
      <c r="F146" s="10"/>
      <c r="G146" s="10"/>
      <c r="H146" s="10">
        <v>3786</v>
      </c>
      <c r="I146" s="13" t="s">
        <v>239</v>
      </c>
    </row>
    <row r="147" spans="1:9" ht="19.899999999999999" customHeight="1" x14ac:dyDescent="0.25">
      <c r="A147" s="166">
        <v>37</v>
      </c>
      <c r="B147" s="11" t="s">
        <v>1218</v>
      </c>
      <c r="C147" s="12"/>
      <c r="D147" s="12"/>
      <c r="E147" s="12">
        <f>SUM(E148:E151)</f>
        <v>400</v>
      </c>
      <c r="F147" s="12">
        <f>SUM(F148:F151)</f>
        <v>186</v>
      </c>
      <c r="G147" s="12">
        <f>SUM(G148:G151)</f>
        <v>0</v>
      </c>
      <c r="H147" s="12">
        <f>SUM(H148:H151)</f>
        <v>3888</v>
      </c>
      <c r="I147" s="13"/>
    </row>
    <row r="148" spans="1:9" ht="15.75" x14ac:dyDescent="0.25">
      <c r="A148" s="9"/>
      <c r="B148" s="18" t="s">
        <v>54</v>
      </c>
      <c r="C148" s="12"/>
      <c r="D148" s="12"/>
      <c r="E148" s="10">
        <v>260</v>
      </c>
      <c r="F148" s="10"/>
      <c r="G148" s="162"/>
      <c r="H148" s="10">
        <v>1261</v>
      </c>
      <c r="I148" s="13" t="s">
        <v>239</v>
      </c>
    </row>
    <row r="149" spans="1:9" ht="15.75" x14ac:dyDescent="0.25">
      <c r="A149" s="9"/>
      <c r="B149" s="18" t="s">
        <v>231</v>
      </c>
      <c r="C149" s="12"/>
      <c r="D149" s="12"/>
      <c r="E149" s="10">
        <v>44</v>
      </c>
      <c r="F149" s="10"/>
      <c r="G149" s="162"/>
      <c r="H149" s="10">
        <v>312</v>
      </c>
      <c r="I149" s="13" t="s">
        <v>239</v>
      </c>
    </row>
    <row r="150" spans="1:9" ht="30" x14ac:dyDescent="0.25">
      <c r="A150" s="9"/>
      <c r="B150" s="18" t="s">
        <v>229</v>
      </c>
      <c r="C150" s="12"/>
      <c r="D150" s="12"/>
      <c r="E150" s="10"/>
      <c r="F150" s="10">
        <v>186</v>
      </c>
      <c r="G150" s="162"/>
      <c r="H150" s="10">
        <v>2195</v>
      </c>
      <c r="I150" s="13" t="s">
        <v>240</v>
      </c>
    </row>
    <row r="151" spans="1:9" ht="30" x14ac:dyDescent="0.25">
      <c r="A151" s="9"/>
      <c r="B151" s="18" t="s">
        <v>233</v>
      </c>
      <c r="C151" s="12"/>
      <c r="D151" s="12"/>
      <c r="E151" s="10">
        <v>96</v>
      </c>
      <c r="F151" s="10"/>
      <c r="G151" s="162"/>
      <c r="H151" s="10">
        <v>120</v>
      </c>
      <c r="I151" s="13" t="s">
        <v>242</v>
      </c>
    </row>
    <row r="152" spans="1:9" ht="19.899999999999999" customHeight="1" x14ac:dyDescent="0.25">
      <c r="A152" s="166">
        <v>38</v>
      </c>
      <c r="B152" s="11" t="s">
        <v>1219</v>
      </c>
      <c r="C152" s="12"/>
      <c r="D152" s="12"/>
      <c r="E152" s="12">
        <f>SUM(E153:E155)</f>
        <v>2120</v>
      </c>
      <c r="F152" s="12">
        <f>SUM(F153:F155)</f>
        <v>1415</v>
      </c>
      <c r="G152" s="12">
        <f>SUM(G153:G155)</f>
        <v>394</v>
      </c>
      <c r="H152" s="12">
        <f>SUM(H153:H155)</f>
        <v>11787</v>
      </c>
      <c r="I152" s="13"/>
    </row>
    <row r="153" spans="1:9" ht="45" x14ac:dyDescent="0.25">
      <c r="A153" s="9"/>
      <c r="B153" s="18" t="s">
        <v>230</v>
      </c>
      <c r="C153" s="12"/>
      <c r="D153" s="12"/>
      <c r="E153" s="10">
        <v>1928</v>
      </c>
      <c r="F153" s="10"/>
      <c r="G153" s="10">
        <v>394</v>
      </c>
      <c r="H153" s="10">
        <v>1534</v>
      </c>
      <c r="I153" s="13" t="s">
        <v>241</v>
      </c>
    </row>
    <row r="154" spans="1:9" ht="45" x14ac:dyDescent="0.25">
      <c r="A154" s="9"/>
      <c r="B154" s="18" t="s">
        <v>232</v>
      </c>
      <c r="C154" s="12"/>
      <c r="D154" s="12"/>
      <c r="E154" s="10">
        <v>60</v>
      </c>
      <c r="F154" s="10">
        <f>167+290+131+170+142+65+210+240</f>
        <v>1415</v>
      </c>
      <c r="G154" s="162"/>
      <c r="H154" s="10">
        <f>1104+1925+804+1080+1300+660+950+1450</f>
        <v>9273</v>
      </c>
      <c r="I154" s="13" t="s">
        <v>238</v>
      </c>
    </row>
    <row r="155" spans="1:9" ht="30" x14ac:dyDescent="0.25">
      <c r="A155" s="9"/>
      <c r="B155" s="61" t="s">
        <v>237</v>
      </c>
      <c r="C155" s="17"/>
      <c r="D155" s="17"/>
      <c r="E155" s="10">
        <v>132</v>
      </c>
      <c r="F155" s="10"/>
      <c r="G155" s="10"/>
      <c r="H155" s="10">
        <v>980</v>
      </c>
      <c r="I155" s="13" t="s">
        <v>244</v>
      </c>
    </row>
    <row r="156" spans="1:9" ht="19.899999999999999" customHeight="1" x14ac:dyDescent="0.25">
      <c r="A156" s="166">
        <v>39</v>
      </c>
      <c r="B156" s="11" t="s">
        <v>1220</v>
      </c>
      <c r="C156" s="12"/>
      <c r="D156" s="12"/>
      <c r="E156" s="12">
        <f>SUM(E157:E159)</f>
        <v>1940</v>
      </c>
      <c r="F156" s="12">
        <f>SUM(F157:F159)</f>
        <v>4233</v>
      </c>
      <c r="G156" s="12">
        <f>SUM(G157:G159)</f>
        <v>1350</v>
      </c>
      <c r="H156" s="12">
        <f>SUM(H157:H159)</f>
        <v>10765</v>
      </c>
      <c r="I156" s="13"/>
    </row>
    <row r="157" spans="1:9" ht="15.75" x14ac:dyDescent="0.25">
      <c r="A157" s="9"/>
      <c r="B157" s="18" t="s">
        <v>234</v>
      </c>
      <c r="C157" s="17"/>
      <c r="D157" s="17"/>
      <c r="E157" s="10">
        <v>112</v>
      </c>
      <c r="F157" s="10">
        <v>112</v>
      </c>
      <c r="G157" s="10">
        <v>1350</v>
      </c>
      <c r="H157" s="10">
        <v>1350</v>
      </c>
      <c r="I157" s="13" t="s">
        <v>239</v>
      </c>
    </row>
    <row r="158" spans="1:9" ht="15.75" x14ac:dyDescent="0.25">
      <c r="A158" s="9"/>
      <c r="B158" s="18" t="s">
        <v>236</v>
      </c>
      <c r="C158" s="17"/>
      <c r="D158" s="17"/>
      <c r="E158" s="10">
        <v>68</v>
      </c>
      <c r="F158" s="10"/>
      <c r="G158" s="162"/>
      <c r="H158" s="10">
        <v>246</v>
      </c>
      <c r="I158" s="13" t="s">
        <v>239</v>
      </c>
    </row>
    <row r="159" spans="1:9" ht="30" x14ac:dyDescent="0.25">
      <c r="A159" s="9"/>
      <c r="B159" s="18" t="s">
        <v>52</v>
      </c>
      <c r="C159" s="17"/>
      <c r="D159" s="17"/>
      <c r="E159" s="10">
        <v>1760</v>
      </c>
      <c r="F159" s="10">
        <v>4121</v>
      </c>
      <c r="G159" s="162"/>
      <c r="H159" s="10">
        <v>9169</v>
      </c>
      <c r="I159" s="13" t="s">
        <v>243</v>
      </c>
    </row>
    <row r="160" spans="1:9" ht="19.899999999999999" customHeight="1" x14ac:dyDescent="0.25">
      <c r="A160" s="166">
        <v>40</v>
      </c>
      <c r="B160" s="11" t="s">
        <v>1221</v>
      </c>
      <c r="C160" s="12"/>
      <c r="D160" s="12"/>
      <c r="E160" s="12">
        <f>SUM(E161:E163)</f>
        <v>0</v>
      </c>
      <c r="F160" s="12">
        <f>SUM(F161:F163)</f>
        <v>101</v>
      </c>
      <c r="G160" s="12">
        <f>SUM(G161:G163)</f>
        <v>0</v>
      </c>
      <c r="H160" s="12">
        <f>SUM(H161:H163)</f>
        <v>535</v>
      </c>
      <c r="I160" s="13"/>
    </row>
    <row r="161" spans="1:9" ht="15.75" x14ac:dyDescent="0.25">
      <c r="A161" s="9"/>
      <c r="B161" s="18" t="s">
        <v>296</v>
      </c>
      <c r="C161" s="12"/>
      <c r="D161" s="12"/>
      <c r="E161" s="10"/>
      <c r="F161" s="10"/>
      <c r="G161" s="162"/>
      <c r="H161" s="10">
        <v>120</v>
      </c>
      <c r="I161" s="13" t="s">
        <v>308</v>
      </c>
    </row>
    <row r="162" spans="1:9" ht="15.75" x14ac:dyDescent="0.25">
      <c r="A162" s="9"/>
      <c r="B162" s="18" t="s">
        <v>297</v>
      </c>
      <c r="C162" s="12"/>
      <c r="D162" s="12"/>
      <c r="E162" s="10"/>
      <c r="F162" s="10">
        <v>101</v>
      </c>
      <c r="G162" s="162"/>
      <c r="H162" s="10">
        <v>101</v>
      </c>
      <c r="I162" s="13" t="s">
        <v>309</v>
      </c>
    </row>
    <row r="163" spans="1:9" ht="15.75" x14ac:dyDescent="0.25">
      <c r="A163" s="9"/>
      <c r="B163" s="18" t="s">
        <v>298</v>
      </c>
      <c r="C163" s="12"/>
      <c r="D163" s="12"/>
      <c r="E163" s="10"/>
      <c r="F163" s="10"/>
      <c r="G163" s="162"/>
      <c r="H163" s="10">
        <v>314</v>
      </c>
      <c r="I163" s="13" t="s">
        <v>310</v>
      </c>
    </row>
    <row r="164" spans="1:9" ht="19.899999999999999" customHeight="1" x14ac:dyDescent="0.25">
      <c r="A164" s="166">
        <v>41</v>
      </c>
      <c r="B164" s="11" t="s">
        <v>1222</v>
      </c>
      <c r="C164" s="12"/>
      <c r="D164" s="12"/>
      <c r="E164" s="12">
        <f>SUM(E165:E166)</f>
        <v>141</v>
      </c>
      <c r="F164" s="12">
        <f>SUM(F165:F166)</f>
        <v>196</v>
      </c>
      <c r="G164" s="12">
        <f>SUM(G165:G166)</f>
        <v>0</v>
      </c>
      <c r="H164" s="12">
        <f>SUM(H165:H166)</f>
        <v>777</v>
      </c>
      <c r="I164" s="13"/>
    </row>
    <row r="165" spans="1:9" ht="15.75" x14ac:dyDescent="0.25">
      <c r="A165" s="9"/>
      <c r="B165" s="18" t="s">
        <v>299</v>
      </c>
      <c r="C165" s="12"/>
      <c r="D165" s="12"/>
      <c r="E165" s="10">
        <v>141</v>
      </c>
      <c r="F165" s="10">
        <v>196</v>
      </c>
      <c r="G165" s="10"/>
      <c r="H165" s="10">
        <v>82</v>
      </c>
      <c r="I165" s="13" t="s">
        <v>311</v>
      </c>
    </row>
    <row r="166" spans="1:9" ht="30" x14ac:dyDescent="0.25">
      <c r="A166" s="9"/>
      <c r="B166" s="18" t="s">
        <v>304</v>
      </c>
      <c r="C166" s="17"/>
      <c r="D166" s="17"/>
      <c r="E166" s="62"/>
      <c r="F166" s="10"/>
      <c r="G166" s="162"/>
      <c r="H166" s="10">
        <v>695</v>
      </c>
      <c r="I166" s="13" t="s">
        <v>316</v>
      </c>
    </row>
    <row r="167" spans="1:9" ht="19.899999999999999" customHeight="1" x14ac:dyDescent="0.25">
      <c r="A167" s="166">
        <v>42</v>
      </c>
      <c r="B167" s="11" t="s">
        <v>1223</v>
      </c>
      <c r="C167" s="12"/>
      <c r="D167" s="12"/>
      <c r="E167" s="12">
        <f>SUM(E168:E170)</f>
        <v>0</v>
      </c>
      <c r="F167" s="12">
        <f>SUM(F168:F170)</f>
        <v>0</v>
      </c>
      <c r="G167" s="12">
        <f>SUM(G168:G170)</f>
        <v>0</v>
      </c>
      <c r="H167" s="12">
        <f>SUM(H168:H170)</f>
        <v>3236</v>
      </c>
      <c r="I167" s="13"/>
    </row>
    <row r="168" spans="1:9" ht="30" x14ac:dyDescent="0.25">
      <c r="A168" s="9"/>
      <c r="B168" s="18" t="s">
        <v>300</v>
      </c>
      <c r="C168" s="12"/>
      <c r="D168" s="12"/>
      <c r="E168" s="10"/>
      <c r="F168" s="10"/>
      <c r="G168" s="162"/>
      <c r="H168" s="10">
        <v>493</v>
      </c>
      <c r="I168" s="13" t="s">
        <v>312</v>
      </c>
    </row>
    <row r="169" spans="1:9" ht="15.75" x14ac:dyDescent="0.25">
      <c r="A169" s="9"/>
      <c r="B169" s="18" t="s">
        <v>301</v>
      </c>
      <c r="C169" s="12"/>
      <c r="D169" s="12"/>
      <c r="E169" s="10"/>
      <c r="F169" s="10"/>
      <c r="G169" s="162"/>
      <c r="H169" s="10">
        <v>601</v>
      </c>
      <c r="I169" s="13" t="s">
        <v>313</v>
      </c>
    </row>
    <row r="170" spans="1:9" ht="30" x14ac:dyDescent="0.25">
      <c r="A170" s="9"/>
      <c r="B170" s="18" t="s">
        <v>289</v>
      </c>
      <c r="C170" s="17"/>
      <c r="D170" s="17"/>
      <c r="E170" s="10"/>
      <c r="F170" s="10"/>
      <c r="G170" s="10"/>
      <c r="H170" s="10">
        <v>2142</v>
      </c>
      <c r="I170" s="13" t="s">
        <v>318</v>
      </c>
    </row>
    <row r="171" spans="1:9" ht="19.899999999999999" customHeight="1" x14ac:dyDescent="0.25">
      <c r="A171" s="166">
        <v>43</v>
      </c>
      <c r="B171" s="11" t="s">
        <v>1224</v>
      </c>
      <c r="C171" s="12"/>
      <c r="D171" s="12"/>
      <c r="E171" s="12">
        <f>SUM(E172:E174)</f>
        <v>0</v>
      </c>
      <c r="F171" s="12">
        <f>SUM(F172:F174)</f>
        <v>0</v>
      </c>
      <c r="G171" s="12">
        <f>SUM(G172:G174)</f>
        <v>0</v>
      </c>
      <c r="H171" s="12">
        <f>SUM(H172:H174)</f>
        <v>4233</v>
      </c>
      <c r="I171" s="13"/>
    </row>
    <row r="172" spans="1:9" ht="15.75" x14ac:dyDescent="0.25">
      <c r="A172" s="9"/>
      <c r="B172" s="18" t="s">
        <v>302</v>
      </c>
      <c r="C172" s="12"/>
      <c r="D172" s="12"/>
      <c r="E172" s="10"/>
      <c r="F172" s="10"/>
      <c r="G172" s="162"/>
      <c r="H172" s="10">
        <v>1640</v>
      </c>
      <c r="I172" s="13" t="s">
        <v>314</v>
      </c>
    </row>
    <row r="173" spans="1:9" ht="15.75" x14ac:dyDescent="0.25">
      <c r="A173" s="9"/>
      <c r="B173" s="18" t="s">
        <v>303</v>
      </c>
      <c r="C173" s="17"/>
      <c r="D173" s="17"/>
      <c r="E173" s="10"/>
      <c r="F173" s="10"/>
      <c r="G173" s="10"/>
      <c r="H173" s="10">
        <v>1115</v>
      </c>
      <c r="I173" s="13" t="s">
        <v>315</v>
      </c>
    </row>
    <row r="174" spans="1:9" ht="30" x14ac:dyDescent="0.25">
      <c r="A174" s="9"/>
      <c r="B174" s="18" t="s">
        <v>306</v>
      </c>
      <c r="C174" s="17"/>
      <c r="D174" s="17"/>
      <c r="E174" s="10"/>
      <c r="F174" s="10"/>
      <c r="G174" s="162"/>
      <c r="H174" s="10">
        <v>1478</v>
      </c>
      <c r="I174" s="13" t="s">
        <v>319</v>
      </c>
    </row>
    <row r="175" spans="1:9" ht="19.899999999999999" customHeight="1" x14ac:dyDescent="0.25">
      <c r="A175" s="166">
        <v>44</v>
      </c>
      <c r="B175" s="11" t="s">
        <v>1129</v>
      </c>
      <c r="C175" s="12"/>
      <c r="D175" s="12"/>
      <c r="E175" s="12">
        <f>SUM(E176:E176)</f>
        <v>0</v>
      </c>
      <c r="F175" s="12">
        <f>SUM(F176:F176)</f>
        <v>0</v>
      </c>
      <c r="G175" s="12">
        <f>SUM(G176:G176)</f>
        <v>0</v>
      </c>
      <c r="H175" s="12">
        <f>SUM(H176:H176)</f>
        <v>92</v>
      </c>
      <c r="I175" s="13"/>
    </row>
    <row r="176" spans="1:9" ht="15.75" x14ac:dyDescent="0.25">
      <c r="A176" s="9"/>
      <c r="B176" s="18" t="s">
        <v>305</v>
      </c>
      <c r="C176" s="17"/>
      <c r="D176" s="17"/>
      <c r="E176" s="10"/>
      <c r="F176" s="10"/>
      <c r="G176" s="162"/>
      <c r="H176" s="10">
        <v>92</v>
      </c>
      <c r="I176" s="13" t="s">
        <v>317</v>
      </c>
    </row>
    <row r="177" spans="1:9" ht="19.899999999999999" customHeight="1" x14ac:dyDescent="0.25">
      <c r="A177" s="166">
        <v>45</v>
      </c>
      <c r="B177" s="11" t="s">
        <v>584</v>
      </c>
      <c r="C177" s="12"/>
      <c r="D177" s="12"/>
      <c r="E177" s="12">
        <f>SUM(E178:E178)</f>
        <v>0</v>
      </c>
      <c r="F177" s="12">
        <f>SUM(F178:F178)</f>
        <v>279</v>
      </c>
      <c r="G177" s="12">
        <f>SUM(G178:G178)</f>
        <v>0</v>
      </c>
      <c r="H177" s="12">
        <f>SUM(H178:H178)</f>
        <v>949</v>
      </c>
      <c r="I177" s="13"/>
    </row>
    <row r="178" spans="1:9" ht="15.75" x14ac:dyDescent="0.25">
      <c r="A178" s="9"/>
      <c r="B178" s="61" t="s">
        <v>307</v>
      </c>
      <c r="C178" s="17"/>
      <c r="D178" s="17"/>
      <c r="E178" s="10"/>
      <c r="F178" s="10">
        <v>279</v>
      </c>
      <c r="G178" s="10"/>
      <c r="H178" s="10">
        <v>949</v>
      </c>
      <c r="I178" s="13" t="s">
        <v>320</v>
      </c>
    </row>
    <row r="179" spans="1:9" s="20" customFormat="1" ht="15.75" x14ac:dyDescent="0.2">
      <c r="A179" s="166">
        <v>46</v>
      </c>
      <c r="B179" s="63" t="s">
        <v>1225</v>
      </c>
      <c r="C179" s="12">
        <f t="shared" ref="C179:H179" si="25">SUM(C180:C183)</f>
        <v>0</v>
      </c>
      <c r="D179" s="12">
        <f t="shared" si="25"/>
        <v>0</v>
      </c>
      <c r="E179" s="12">
        <f t="shared" si="25"/>
        <v>0</v>
      </c>
      <c r="F179" s="12">
        <f t="shared" si="25"/>
        <v>0</v>
      </c>
      <c r="G179" s="12">
        <f t="shared" si="25"/>
        <v>790</v>
      </c>
      <c r="H179" s="12">
        <f t="shared" si="25"/>
        <v>950</v>
      </c>
      <c r="I179" s="19"/>
    </row>
    <row r="180" spans="1:9" ht="15.75" x14ac:dyDescent="0.25">
      <c r="A180" s="9"/>
      <c r="B180" s="61" t="s">
        <v>695</v>
      </c>
      <c r="C180" s="17"/>
      <c r="D180" s="17"/>
      <c r="E180" s="10"/>
      <c r="F180" s="10"/>
      <c r="G180" s="10">
        <v>250</v>
      </c>
      <c r="H180" s="10">
        <v>400</v>
      </c>
      <c r="I180" s="13" t="s">
        <v>264</v>
      </c>
    </row>
    <row r="181" spans="1:9" ht="15.75" x14ac:dyDescent="0.25">
      <c r="A181" s="9"/>
      <c r="B181" s="61" t="s">
        <v>678</v>
      </c>
      <c r="C181" s="17"/>
      <c r="D181" s="17"/>
      <c r="E181" s="10"/>
      <c r="F181" s="10"/>
      <c r="G181" s="10">
        <v>240</v>
      </c>
      <c r="H181" s="10">
        <v>300</v>
      </c>
      <c r="I181" s="13" t="s">
        <v>694</v>
      </c>
    </row>
    <row r="182" spans="1:9" ht="15.75" x14ac:dyDescent="0.25">
      <c r="A182" s="9"/>
      <c r="B182" s="61" t="s">
        <v>679</v>
      </c>
      <c r="C182" s="17"/>
      <c r="D182" s="17"/>
      <c r="E182" s="10"/>
      <c r="F182" s="10"/>
      <c r="G182" s="10">
        <v>150</v>
      </c>
      <c r="H182" s="10">
        <v>200</v>
      </c>
      <c r="I182" s="13" t="s">
        <v>694</v>
      </c>
    </row>
    <row r="183" spans="1:9" ht="15.75" x14ac:dyDescent="0.25">
      <c r="A183" s="9"/>
      <c r="B183" s="61" t="s">
        <v>673</v>
      </c>
      <c r="C183" s="17"/>
      <c r="D183" s="17"/>
      <c r="E183" s="10"/>
      <c r="F183" s="10"/>
      <c r="G183" s="10">
        <v>150</v>
      </c>
      <c r="H183" s="10">
        <v>50</v>
      </c>
      <c r="I183" s="13" t="s">
        <v>694</v>
      </c>
    </row>
    <row r="184" spans="1:9" s="20" customFormat="1" ht="15.75" x14ac:dyDescent="0.2">
      <c r="A184" s="166">
        <v>47</v>
      </c>
      <c r="B184" s="63" t="s">
        <v>1226</v>
      </c>
      <c r="C184" s="12">
        <f t="shared" ref="C184:H184" si="26">SUM(C185:C187)</f>
        <v>0</v>
      </c>
      <c r="D184" s="12">
        <f t="shared" si="26"/>
        <v>0</v>
      </c>
      <c r="E184" s="12">
        <f t="shared" si="26"/>
        <v>0</v>
      </c>
      <c r="F184" s="12">
        <f t="shared" si="26"/>
        <v>0</v>
      </c>
      <c r="G184" s="12">
        <f t="shared" si="26"/>
        <v>280</v>
      </c>
      <c r="H184" s="12">
        <f t="shared" si="26"/>
        <v>460</v>
      </c>
      <c r="I184" s="19"/>
    </row>
    <row r="185" spans="1:9" ht="15.75" x14ac:dyDescent="0.25">
      <c r="A185" s="9"/>
      <c r="B185" s="61" t="s">
        <v>677</v>
      </c>
      <c r="C185" s="17"/>
      <c r="D185" s="17"/>
      <c r="E185" s="10"/>
      <c r="F185" s="10"/>
      <c r="G185" s="10">
        <v>120</v>
      </c>
      <c r="H185" s="10">
        <v>160</v>
      </c>
      <c r="I185" s="13" t="s">
        <v>694</v>
      </c>
    </row>
    <row r="186" spans="1:9" ht="15.75" x14ac:dyDescent="0.25">
      <c r="A186" s="9"/>
      <c r="B186" s="61" t="s">
        <v>676</v>
      </c>
      <c r="C186" s="17"/>
      <c r="D186" s="17"/>
      <c r="E186" s="10"/>
      <c r="F186" s="10"/>
      <c r="G186" s="10">
        <v>120</v>
      </c>
      <c r="H186" s="10">
        <v>200</v>
      </c>
      <c r="I186" s="13" t="s">
        <v>264</v>
      </c>
    </row>
    <row r="187" spans="1:9" ht="15.75" x14ac:dyDescent="0.25">
      <c r="A187" s="9"/>
      <c r="B187" s="61" t="s">
        <v>675</v>
      </c>
      <c r="C187" s="17"/>
      <c r="D187" s="17"/>
      <c r="E187" s="10"/>
      <c r="F187" s="10"/>
      <c r="G187" s="10">
        <v>40</v>
      </c>
      <c r="H187" s="10">
        <v>100</v>
      </c>
      <c r="I187" s="13" t="s">
        <v>694</v>
      </c>
    </row>
    <row r="188" spans="1:9" s="20" customFormat="1" ht="15.75" x14ac:dyDescent="0.2">
      <c r="A188" s="166">
        <v>48</v>
      </c>
      <c r="B188" s="63" t="s">
        <v>1227</v>
      </c>
      <c r="C188" s="12">
        <f t="shared" ref="C188:H188" si="27">SUM(C189:C190)</f>
        <v>0</v>
      </c>
      <c r="D188" s="12">
        <f t="shared" si="27"/>
        <v>0</v>
      </c>
      <c r="E188" s="12">
        <f t="shared" si="27"/>
        <v>20</v>
      </c>
      <c r="F188" s="12">
        <f t="shared" si="27"/>
        <v>0</v>
      </c>
      <c r="G188" s="12">
        <f t="shared" si="27"/>
        <v>200</v>
      </c>
      <c r="H188" s="12">
        <f t="shared" si="27"/>
        <v>350</v>
      </c>
      <c r="I188" s="19"/>
    </row>
    <row r="189" spans="1:9" ht="15.75" x14ac:dyDescent="0.25">
      <c r="A189" s="9"/>
      <c r="B189" s="61" t="s">
        <v>682</v>
      </c>
      <c r="C189" s="17"/>
      <c r="D189" s="17"/>
      <c r="E189" s="10">
        <v>20</v>
      </c>
      <c r="F189" s="10"/>
      <c r="G189" s="10">
        <v>150</v>
      </c>
      <c r="H189" s="10">
        <v>100</v>
      </c>
      <c r="I189" s="13" t="s">
        <v>694</v>
      </c>
    </row>
    <row r="190" spans="1:9" ht="15.75" x14ac:dyDescent="0.25">
      <c r="A190" s="9"/>
      <c r="B190" s="61" t="s">
        <v>683</v>
      </c>
      <c r="C190" s="17"/>
      <c r="D190" s="17"/>
      <c r="E190" s="10"/>
      <c r="F190" s="10"/>
      <c r="G190" s="10">
        <v>50</v>
      </c>
      <c r="H190" s="10">
        <v>250</v>
      </c>
      <c r="I190" s="13" t="s">
        <v>694</v>
      </c>
    </row>
    <row r="191" spans="1:9" s="20" customFormat="1" ht="15.75" x14ac:dyDescent="0.2">
      <c r="A191" s="166">
        <v>49</v>
      </c>
      <c r="B191" s="63" t="s">
        <v>784</v>
      </c>
      <c r="C191" s="12">
        <f t="shared" ref="C191:H191" si="28">SUM(C192:C193)</f>
        <v>0</v>
      </c>
      <c r="D191" s="12">
        <f t="shared" si="28"/>
        <v>0</v>
      </c>
      <c r="E191" s="12">
        <f t="shared" si="28"/>
        <v>0</v>
      </c>
      <c r="F191" s="12">
        <f t="shared" si="28"/>
        <v>0</v>
      </c>
      <c r="G191" s="12">
        <f t="shared" si="28"/>
        <v>280</v>
      </c>
      <c r="H191" s="12">
        <f t="shared" si="28"/>
        <v>300</v>
      </c>
      <c r="I191" s="19"/>
    </row>
    <row r="192" spans="1:9" ht="15.75" x14ac:dyDescent="0.25">
      <c r="A192" s="9"/>
      <c r="B192" s="61" t="s">
        <v>681</v>
      </c>
      <c r="C192" s="17"/>
      <c r="D192" s="17"/>
      <c r="E192" s="10"/>
      <c r="F192" s="10"/>
      <c r="G192" s="10">
        <v>150</v>
      </c>
      <c r="H192" s="10">
        <v>100</v>
      </c>
      <c r="I192" s="13" t="s">
        <v>694</v>
      </c>
    </row>
    <row r="193" spans="1:9" ht="15.75" x14ac:dyDescent="0.25">
      <c r="A193" s="9"/>
      <c r="B193" s="61" t="s">
        <v>680</v>
      </c>
      <c r="C193" s="17"/>
      <c r="D193" s="17"/>
      <c r="E193" s="10"/>
      <c r="F193" s="10"/>
      <c r="G193" s="10">
        <v>130</v>
      </c>
      <c r="H193" s="10">
        <v>200</v>
      </c>
      <c r="I193" s="13" t="s">
        <v>694</v>
      </c>
    </row>
    <row r="194" spans="1:9" s="20" customFormat="1" ht="15.75" x14ac:dyDescent="0.2">
      <c r="A194" s="166">
        <v>50</v>
      </c>
      <c r="B194" s="63" t="s">
        <v>691</v>
      </c>
      <c r="C194" s="12">
        <f t="shared" ref="C194:H194" si="29">SUM(C195:C196)</f>
        <v>0</v>
      </c>
      <c r="D194" s="12">
        <f t="shared" si="29"/>
        <v>0</v>
      </c>
      <c r="E194" s="12">
        <f t="shared" si="29"/>
        <v>0</v>
      </c>
      <c r="F194" s="12">
        <f t="shared" si="29"/>
        <v>0</v>
      </c>
      <c r="G194" s="12">
        <f t="shared" si="29"/>
        <v>150</v>
      </c>
      <c r="H194" s="12">
        <f t="shared" si="29"/>
        <v>500</v>
      </c>
      <c r="I194" s="19"/>
    </row>
    <row r="195" spans="1:9" ht="15.75" x14ac:dyDescent="0.25">
      <c r="A195" s="9"/>
      <c r="B195" s="61" t="s">
        <v>684</v>
      </c>
      <c r="C195" s="17"/>
      <c r="D195" s="17"/>
      <c r="E195" s="10"/>
      <c r="F195" s="10"/>
      <c r="G195" s="10">
        <v>50</v>
      </c>
      <c r="H195" s="10">
        <v>200</v>
      </c>
      <c r="I195" s="13" t="s">
        <v>694</v>
      </c>
    </row>
    <row r="196" spans="1:9" ht="15.75" x14ac:dyDescent="0.25">
      <c r="A196" s="9"/>
      <c r="B196" s="61" t="s">
        <v>685</v>
      </c>
      <c r="C196" s="17"/>
      <c r="D196" s="17"/>
      <c r="E196" s="10"/>
      <c r="F196" s="10"/>
      <c r="G196" s="10">
        <v>100</v>
      </c>
      <c r="H196" s="10">
        <v>300</v>
      </c>
      <c r="I196" s="13" t="s">
        <v>694</v>
      </c>
    </row>
    <row r="197" spans="1:9" ht="15.75" x14ac:dyDescent="0.25">
      <c r="A197" s="166">
        <v>51</v>
      </c>
      <c r="B197" s="63" t="s">
        <v>1131</v>
      </c>
      <c r="C197" s="64">
        <f t="shared" ref="C197:H197" si="30">SUM(C198:C198)</f>
        <v>262</v>
      </c>
      <c r="D197" s="64">
        <f t="shared" si="30"/>
        <v>72</v>
      </c>
      <c r="E197" s="64">
        <f t="shared" si="30"/>
        <v>250</v>
      </c>
      <c r="F197" s="64">
        <f t="shared" si="30"/>
        <v>95</v>
      </c>
      <c r="G197" s="64">
        <f t="shared" si="30"/>
        <v>394</v>
      </c>
      <c r="H197" s="64">
        <f t="shared" si="30"/>
        <v>102</v>
      </c>
      <c r="I197" s="19"/>
    </row>
    <row r="198" spans="1:9" ht="15.75" x14ac:dyDescent="0.25">
      <c r="A198" s="9"/>
      <c r="B198" s="61" t="s">
        <v>901</v>
      </c>
      <c r="C198" s="17">
        <v>262</v>
      </c>
      <c r="D198" s="17">
        <v>72</v>
      </c>
      <c r="E198" s="10">
        <v>250</v>
      </c>
      <c r="F198" s="10">
        <v>95</v>
      </c>
      <c r="G198" s="10">
        <v>394</v>
      </c>
      <c r="H198" s="10">
        <v>102</v>
      </c>
      <c r="I198" s="13" t="s">
        <v>903</v>
      </c>
    </row>
    <row r="199" spans="1:9" ht="15.75" x14ac:dyDescent="0.25">
      <c r="A199" s="166">
        <v>52</v>
      </c>
      <c r="B199" s="63" t="s">
        <v>1132</v>
      </c>
      <c r="C199" s="64">
        <f t="shared" ref="C199:H199" si="31">SUM(C200:C202)</f>
        <v>220</v>
      </c>
      <c r="D199" s="64">
        <f t="shared" si="31"/>
        <v>63</v>
      </c>
      <c r="E199" s="64">
        <f t="shared" si="31"/>
        <v>275</v>
      </c>
      <c r="F199" s="64">
        <f t="shared" si="31"/>
        <v>85</v>
      </c>
      <c r="G199" s="64">
        <f t="shared" si="31"/>
        <v>366</v>
      </c>
      <c r="H199" s="64">
        <f t="shared" si="31"/>
        <v>96</v>
      </c>
      <c r="I199" s="19"/>
    </row>
    <row r="200" spans="1:9" ht="15.75" x14ac:dyDescent="0.25">
      <c r="A200" s="9"/>
      <c r="B200" s="61" t="s">
        <v>689</v>
      </c>
      <c r="C200" s="17">
        <v>192</v>
      </c>
      <c r="D200" s="17">
        <v>63</v>
      </c>
      <c r="E200" s="10">
        <v>240</v>
      </c>
      <c r="F200" s="10">
        <v>85</v>
      </c>
      <c r="G200" s="10">
        <v>321</v>
      </c>
      <c r="H200" s="10">
        <v>96</v>
      </c>
      <c r="I200" s="13" t="s">
        <v>903</v>
      </c>
    </row>
    <row r="201" spans="1:9" ht="15.75" x14ac:dyDescent="0.25">
      <c r="A201" s="9"/>
      <c r="B201" s="61" t="s">
        <v>890</v>
      </c>
      <c r="C201" s="17">
        <v>12</v>
      </c>
      <c r="D201" s="17"/>
      <c r="E201" s="10">
        <v>15</v>
      </c>
      <c r="F201" s="10"/>
      <c r="G201" s="10">
        <v>20</v>
      </c>
      <c r="H201" s="10"/>
      <c r="I201" s="13" t="s">
        <v>903</v>
      </c>
    </row>
    <row r="202" spans="1:9" ht="15.75" x14ac:dyDescent="0.25">
      <c r="A202" s="9"/>
      <c r="B202" s="61" t="s">
        <v>902</v>
      </c>
      <c r="C202" s="17">
        <v>16</v>
      </c>
      <c r="D202" s="17"/>
      <c r="E202" s="10">
        <v>20</v>
      </c>
      <c r="F202" s="10"/>
      <c r="G202" s="10">
        <v>25</v>
      </c>
      <c r="H202" s="10"/>
      <c r="I202" s="13" t="s">
        <v>903</v>
      </c>
    </row>
    <row r="203" spans="1:9" ht="15.75" x14ac:dyDescent="0.25">
      <c r="A203" s="166">
        <v>53</v>
      </c>
      <c r="B203" s="63" t="s">
        <v>1134</v>
      </c>
      <c r="C203" s="64">
        <f t="shared" ref="C203:H203" si="32">SUM(C204:C205)</f>
        <v>107</v>
      </c>
      <c r="D203" s="64">
        <f t="shared" si="32"/>
        <v>0</v>
      </c>
      <c r="E203" s="64">
        <f t="shared" si="32"/>
        <v>116</v>
      </c>
      <c r="F203" s="64">
        <f t="shared" si="32"/>
        <v>0</v>
      </c>
      <c r="G203" s="64">
        <f t="shared" si="32"/>
        <v>135</v>
      </c>
      <c r="H203" s="64">
        <f t="shared" si="32"/>
        <v>0</v>
      </c>
      <c r="I203" s="19"/>
    </row>
    <row r="204" spans="1:9" ht="15.75" x14ac:dyDescent="0.25">
      <c r="A204" s="9"/>
      <c r="B204" s="61" t="s">
        <v>892</v>
      </c>
      <c r="C204" s="17">
        <v>62</v>
      </c>
      <c r="D204" s="17"/>
      <c r="E204" s="10">
        <v>66</v>
      </c>
      <c r="F204" s="10"/>
      <c r="G204" s="10">
        <v>75</v>
      </c>
      <c r="H204" s="10"/>
      <c r="I204" s="13" t="s">
        <v>903</v>
      </c>
    </row>
    <row r="205" spans="1:9" ht="15.75" x14ac:dyDescent="0.25">
      <c r="A205" s="9"/>
      <c r="B205" s="61" t="s">
        <v>894</v>
      </c>
      <c r="C205" s="17">
        <v>45</v>
      </c>
      <c r="D205" s="17"/>
      <c r="E205" s="10">
        <v>50</v>
      </c>
      <c r="F205" s="10"/>
      <c r="G205" s="10">
        <v>60</v>
      </c>
      <c r="H205" s="10"/>
      <c r="I205" s="13" t="s">
        <v>903</v>
      </c>
    </row>
    <row r="206" spans="1:9" ht="15.75" x14ac:dyDescent="0.25">
      <c r="A206" s="166">
        <v>54</v>
      </c>
      <c r="B206" s="63" t="s">
        <v>1228</v>
      </c>
      <c r="C206" s="64">
        <f t="shared" ref="C206:H206" si="33">SUM(C207:C208)</f>
        <v>53</v>
      </c>
      <c r="D206" s="64">
        <f t="shared" si="33"/>
        <v>0</v>
      </c>
      <c r="E206" s="64">
        <f t="shared" si="33"/>
        <v>74</v>
      </c>
      <c r="F206" s="64">
        <f t="shared" si="33"/>
        <v>0</v>
      </c>
      <c r="G206" s="64">
        <f t="shared" si="33"/>
        <v>83</v>
      </c>
      <c r="H206" s="64">
        <f t="shared" si="33"/>
        <v>0</v>
      </c>
      <c r="I206" s="19"/>
    </row>
    <row r="207" spans="1:9" ht="15.75" x14ac:dyDescent="0.25">
      <c r="A207" s="9"/>
      <c r="B207" s="61" t="s">
        <v>895</v>
      </c>
      <c r="C207" s="17">
        <v>32</v>
      </c>
      <c r="D207" s="17"/>
      <c r="E207" s="10">
        <v>38</v>
      </c>
      <c r="F207" s="10"/>
      <c r="G207" s="10">
        <v>42</v>
      </c>
      <c r="H207" s="10"/>
      <c r="I207" s="13" t="s">
        <v>903</v>
      </c>
    </row>
    <row r="208" spans="1:9" ht="15.75" x14ac:dyDescent="0.25">
      <c r="A208" s="9"/>
      <c r="B208" s="61" t="s">
        <v>896</v>
      </c>
      <c r="C208" s="17">
        <v>21</v>
      </c>
      <c r="D208" s="17"/>
      <c r="E208" s="10">
        <v>36</v>
      </c>
      <c r="F208" s="10"/>
      <c r="G208" s="10">
        <v>41</v>
      </c>
      <c r="H208" s="10"/>
      <c r="I208" s="13" t="s">
        <v>903</v>
      </c>
    </row>
    <row r="209" spans="1:9" ht="15.75" x14ac:dyDescent="0.25">
      <c r="A209" s="166">
        <v>55</v>
      </c>
      <c r="B209" s="63" t="s">
        <v>1136</v>
      </c>
      <c r="C209" s="64">
        <f t="shared" ref="C209:H209" si="34">SUM(C210:C211)</f>
        <v>84</v>
      </c>
      <c r="D209" s="64">
        <f t="shared" si="34"/>
        <v>0</v>
      </c>
      <c r="E209" s="64">
        <f t="shared" si="34"/>
        <v>96</v>
      </c>
      <c r="F209" s="64">
        <f t="shared" si="34"/>
        <v>0</v>
      </c>
      <c r="G209" s="64">
        <f t="shared" si="34"/>
        <v>102</v>
      </c>
      <c r="H209" s="64">
        <f t="shared" si="34"/>
        <v>0</v>
      </c>
      <c r="I209" s="19"/>
    </row>
    <row r="210" spans="1:9" ht="15.75" x14ac:dyDescent="0.25">
      <c r="A210" s="9"/>
      <c r="B210" s="61" t="s">
        <v>897</v>
      </c>
      <c r="C210" s="17">
        <v>49</v>
      </c>
      <c r="D210" s="17"/>
      <c r="E210" s="10">
        <v>51</v>
      </c>
      <c r="F210" s="10"/>
      <c r="G210" s="10">
        <v>52</v>
      </c>
      <c r="H210" s="10"/>
      <c r="I210" s="13" t="s">
        <v>903</v>
      </c>
    </row>
    <row r="211" spans="1:9" ht="15.75" x14ac:dyDescent="0.25">
      <c r="A211" s="9"/>
      <c r="B211" s="61" t="s">
        <v>893</v>
      </c>
      <c r="C211" s="17">
        <v>35</v>
      </c>
      <c r="D211" s="17"/>
      <c r="E211" s="10">
        <v>45</v>
      </c>
      <c r="F211" s="10"/>
      <c r="G211" s="10">
        <v>50</v>
      </c>
      <c r="H211" s="10"/>
      <c r="I211" s="13" t="s">
        <v>903</v>
      </c>
    </row>
    <row r="212" spans="1:9" ht="15.75" x14ac:dyDescent="0.25">
      <c r="A212" s="166">
        <v>56</v>
      </c>
      <c r="B212" s="63" t="s">
        <v>1229</v>
      </c>
      <c r="C212" s="64">
        <f t="shared" ref="C212:H212" si="35">SUM(C213:C214)</f>
        <v>64</v>
      </c>
      <c r="D212" s="64">
        <f t="shared" si="35"/>
        <v>0</v>
      </c>
      <c r="E212" s="64">
        <f t="shared" si="35"/>
        <v>97</v>
      </c>
      <c r="F212" s="64">
        <f t="shared" si="35"/>
        <v>0</v>
      </c>
      <c r="G212" s="64">
        <f t="shared" si="35"/>
        <v>107</v>
      </c>
      <c r="H212" s="64">
        <f t="shared" si="35"/>
        <v>0</v>
      </c>
      <c r="I212" s="19"/>
    </row>
    <row r="213" spans="1:9" ht="15.75" x14ac:dyDescent="0.25">
      <c r="A213" s="9"/>
      <c r="B213" s="61" t="s">
        <v>1230</v>
      </c>
      <c r="C213" s="17">
        <v>41</v>
      </c>
      <c r="D213" s="17"/>
      <c r="E213" s="10">
        <v>59</v>
      </c>
      <c r="F213" s="10"/>
      <c r="G213" s="10">
        <v>65</v>
      </c>
      <c r="H213" s="10"/>
      <c r="I213" s="13" t="s">
        <v>903</v>
      </c>
    </row>
    <row r="214" spans="1:9" ht="15.75" x14ac:dyDescent="0.25">
      <c r="A214" s="9"/>
      <c r="B214" s="61" t="s">
        <v>899</v>
      </c>
      <c r="C214" s="17">
        <v>23</v>
      </c>
      <c r="D214" s="17"/>
      <c r="E214" s="10">
        <v>38</v>
      </c>
      <c r="F214" s="10"/>
      <c r="G214" s="10">
        <v>42</v>
      </c>
      <c r="H214" s="10"/>
      <c r="I214" s="13" t="s">
        <v>903</v>
      </c>
    </row>
    <row r="215" spans="1:9" ht="15.75" x14ac:dyDescent="0.25">
      <c r="A215" s="166">
        <v>57</v>
      </c>
      <c r="B215" s="63" t="s">
        <v>1231</v>
      </c>
      <c r="C215" s="64">
        <f t="shared" ref="C215:H215" si="36">SUM(C216:C219)</f>
        <v>500</v>
      </c>
      <c r="D215" s="64">
        <f t="shared" si="36"/>
        <v>500</v>
      </c>
      <c r="E215" s="64">
        <f t="shared" si="36"/>
        <v>1084</v>
      </c>
      <c r="F215" s="64">
        <f t="shared" si="36"/>
        <v>1726</v>
      </c>
      <c r="G215" s="64">
        <f t="shared" si="36"/>
        <v>2273</v>
      </c>
      <c r="H215" s="64">
        <f t="shared" si="36"/>
        <v>3653</v>
      </c>
      <c r="I215" s="19"/>
    </row>
    <row r="216" spans="1:9" ht="15.75" x14ac:dyDescent="0.25">
      <c r="A216" s="9"/>
      <c r="B216" s="61" t="s">
        <v>976</v>
      </c>
      <c r="C216" s="17">
        <v>500</v>
      </c>
      <c r="D216" s="17">
        <v>500</v>
      </c>
      <c r="E216" s="9">
        <v>1000</v>
      </c>
      <c r="F216" s="9">
        <v>1000</v>
      </c>
      <c r="G216" s="9">
        <v>1500</v>
      </c>
      <c r="H216" s="9">
        <v>1500</v>
      </c>
      <c r="I216" s="13" t="s">
        <v>980</v>
      </c>
    </row>
    <row r="217" spans="1:9" ht="15.75" x14ac:dyDescent="0.25">
      <c r="A217" s="9"/>
      <c r="B217" s="61" t="s">
        <v>971</v>
      </c>
      <c r="C217" s="17"/>
      <c r="D217" s="17"/>
      <c r="E217" s="9">
        <v>69</v>
      </c>
      <c r="F217" s="9">
        <v>701</v>
      </c>
      <c r="G217" s="9">
        <v>202</v>
      </c>
      <c r="H217" s="9">
        <v>1837</v>
      </c>
      <c r="I217" s="13" t="s">
        <v>980</v>
      </c>
    </row>
    <row r="218" spans="1:9" ht="15.75" x14ac:dyDescent="0.25">
      <c r="A218" s="9"/>
      <c r="B218" s="61" t="s">
        <v>972</v>
      </c>
      <c r="C218" s="17"/>
      <c r="D218" s="17"/>
      <c r="E218" s="9">
        <v>15</v>
      </c>
      <c r="F218" s="9">
        <v>25</v>
      </c>
      <c r="G218" s="9">
        <v>340</v>
      </c>
      <c r="H218" s="9">
        <v>216</v>
      </c>
      <c r="I218" s="13" t="s">
        <v>980</v>
      </c>
    </row>
    <row r="219" spans="1:9" ht="15.75" x14ac:dyDescent="0.25">
      <c r="A219" s="9"/>
      <c r="B219" s="61" t="s">
        <v>975</v>
      </c>
      <c r="C219" s="17"/>
      <c r="D219" s="17"/>
      <c r="E219" s="9"/>
      <c r="F219" s="9"/>
      <c r="G219" s="9">
        <v>231</v>
      </c>
      <c r="H219" s="9">
        <v>100</v>
      </c>
      <c r="I219" s="13" t="s">
        <v>980</v>
      </c>
    </row>
    <row r="220" spans="1:9" ht="15.75" x14ac:dyDescent="0.25">
      <c r="A220" s="166">
        <v>58</v>
      </c>
      <c r="B220" s="63" t="s">
        <v>1232</v>
      </c>
      <c r="C220" s="64">
        <f t="shared" ref="C220:H220" si="37">SUM(C221:C224)</f>
        <v>15</v>
      </c>
      <c r="D220" s="64">
        <f t="shared" si="37"/>
        <v>25</v>
      </c>
      <c r="E220" s="64">
        <f t="shared" si="37"/>
        <v>226</v>
      </c>
      <c r="F220" s="64">
        <f t="shared" si="37"/>
        <v>335</v>
      </c>
      <c r="G220" s="64">
        <f t="shared" si="37"/>
        <v>519</v>
      </c>
      <c r="H220" s="64">
        <f t="shared" si="37"/>
        <v>644</v>
      </c>
      <c r="I220" s="19"/>
    </row>
    <row r="221" spans="1:9" ht="15.75" x14ac:dyDescent="0.25">
      <c r="A221" s="9"/>
      <c r="B221" s="61" t="s">
        <v>973</v>
      </c>
      <c r="C221" s="17"/>
      <c r="D221" s="17"/>
      <c r="E221" s="9"/>
      <c r="F221" s="9"/>
      <c r="G221" s="9"/>
      <c r="H221" s="9">
        <v>15</v>
      </c>
      <c r="I221" s="13" t="s">
        <v>980</v>
      </c>
    </row>
    <row r="222" spans="1:9" ht="15.75" x14ac:dyDescent="0.25">
      <c r="A222" s="9"/>
      <c r="B222" s="61" t="s">
        <v>970</v>
      </c>
      <c r="C222" s="17">
        <v>15</v>
      </c>
      <c r="D222" s="17"/>
      <c r="E222" s="9">
        <v>71</v>
      </c>
      <c r="F222" s="9">
        <v>78</v>
      </c>
      <c r="G222" s="9">
        <v>219</v>
      </c>
      <c r="H222" s="9">
        <v>176</v>
      </c>
      <c r="I222" s="13" t="s">
        <v>980</v>
      </c>
    </row>
    <row r="223" spans="1:9" ht="15.75" x14ac:dyDescent="0.25">
      <c r="A223" s="9"/>
      <c r="B223" s="61" t="s">
        <v>974</v>
      </c>
      <c r="C223" s="17"/>
      <c r="D223" s="17">
        <v>25</v>
      </c>
      <c r="E223" s="9"/>
      <c r="F223" s="9">
        <v>97</v>
      </c>
      <c r="G223" s="9"/>
      <c r="H223" s="9">
        <v>183</v>
      </c>
      <c r="I223" s="13" t="s">
        <v>980</v>
      </c>
    </row>
    <row r="224" spans="1:9" ht="15.75" x14ac:dyDescent="0.25">
      <c r="A224" s="9"/>
      <c r="B224" s="61" t="s">
        <v>967</v>
      </c>
      <c r="C224" s="17"/>
      <c r="D224" s="17"/>
      <c r="E224" s="9">
        <v>155</v>
      </c>
      <c r="F224" s="9">
        <v>160</v>
      </c>
      <c r="G224" s="9">
        <v>300</v>
      </c>
      <c r="H224" s="9">
        <v>270</v>
      </c>
      <c r="I224" s="13" t="s">
        <v>980</v>
      </c>
    </row>
    <row r="225" spans="1:9" ht="15.75" x14ac:dyDescent="0.25">
      <c r="A225" s="166">
        <v>59</v>
      </c>
      <c r="B225" s="63" t="s">
        <v>1233</v>
      </c>
      <c r="C225" s="64">
        <f t="shared" ref="C225:H225" si="38">SUM(C226:C226)</f>
        <v>0</v>
      </c>
      <c r="D225" s="64">
        <f t="shared" si="38"/>
        <v>0</v>
      </c>
      <c r="E225" s="64">
        <f t="shared" si="38"/>
        <v>0</v>
      </c>
      <c r="F225" s="64">
        <f t="shared" si="38"/>
        <v>0</v>
      </c>
      <c r="G225" s="64">
        <f t="shared" si="38"/>
        <v>0</v>
      </c>
      <c r="H225" s="64">
        <f t="shared" si="38"/>
        <v>61</v>
      </c>
      <c r="I225" s="19"/>
    </row>
    <row r="226" spans="1:9" ht="15.75" x14ac:dyDescent="0.25">
      <c r="A226" s="9"/>
      <c r="B226" s="61" t="s">
        <v>977</v>
      </c>
      <c r="C226" s="17"/>
      <c r="D226" s="17"/>
      <c r="E226" s="9"/>
      <c r="F226" s="9"/>
      <c r="G226" s="9"/>
      <c r="H226" s="9">
        <v>61</v>
      </c>
      <c r="I226" s="13" t="s">
        <v>980</v>
      </c>
    </row>
    <row r="227" spans="1:9" ht="15.75" x14ac:dyDescent="0.25">
      <c r="A227" s="166">
        <v>60</v>
      </c>
      <c r="B227" s="63" t="s">
        <v>1234</v>
      </c>
      <c r="C227" s="166">
        <f>SUM(C228:C242)</f>
        <v>0</v>
      </c>
      <c r="D227" s="53">
        <f>SUM(D228:D231)</f>
        <v>0</v>
      </c>
      <c r="E227" s="166">
        <f>SUM(E228:E231)</f>
        <v>2000</v>
      </c>
      <c r="F227" s="166">
        <f>SUM(F228:F231)</f>
        <v>900</v>
      </c>
      <c r="G227" s="166">
        <f>SUM(G228:G231)</f>
        <v>3200</v>
      </c>
      <c r="H227" s="166">
        <f>SUM(H228:H231)</f>
        <v>2100</v>
      </c>
      <c r="I227" s="19"/>
    </row>
    <row r="228" spans="1:9" ht="15.75" x14ac:dyDescent="0.25">
      <c r="A228" s="9"/>
      <c r="B228" s="65" t="s">
        <v>473</v>
      </c>
      <c r="C228" s="17"/>
      <c r="D228" s="17"/>
      <c r="E228" s="9">
        <v>500</v>
      </c>
      <c r="F228" s="9">
        <v>200</v>
      </c>
      <c r="G228" s="9">
        <v>700</v>
      </c>
      <c r="H228" s="9">
        <v>500</v>
      </c>
      <c r="I228" s="13"/>
    </row>
    <row r="229" spans="1:9" ht="15.75" x14ac:dyDescent="0.25">
      <c r="A229" s="9"/>
      <c r="B229" s="65" t="s">
        <v>1006</v>
      </c>
      <c r="C229" s="17"/>
      <c r="D229" s="17"/>
      <c r="E229" s="9">
        <v>400</v>
      </c>
      <c r="F229" s="9">
        <v>200</v>
      </c>
      <c r="G229" s="9">
        <v>1000</v>
      </c>
      <c r="H229" s="9">
        <v>400</v>
      </c>
      <c r="I229" s="13"/>
    </row>
    <row r="230" spans="1:9" ht="15.75" x14ac:dyDescent="0.25">
      <c r="A230" s="9"/>
      <c r="B230" s="65" t="s">
        <v>1008</v>
      </c>
      <c r="C230" s="17"/>
      <c r="D230" s="17"/>
      <c r="E230" s="9">
        <v>600</v>
      </c>
      <c r="F230" s="9">
        <v>300</v>
      </c>
      <c r="G230" s="9">
        <v>1000</v>
      </c>
      <c r="H230" s="9">
        <v>800</v>
      </c>
      <c r="I230" s="13"/>
    </row>
    <row r="231" spans="1:9" ht="15.75" x14ac:dyDescent="0.25">
      <c r="A231" s="9"/>
      <c r="B231" s="65" t="s">
        <v>1007</v>
      </c>
      <c r="C231" s="17"/>
      <c r="D231" s="17"/>
      <c r="E231" s="9">
        <v>500</v>
      </c>
      <c r="F231" s="9">
        <v>200</v>
      </c>
      <c r="G231" s="9">
        <v>500</v>
      </c>
      <c r="H231" s="9">
        <v>400</v>
      </c>
      <c r="I231" s="13"/>
    </row>
    <row r="232" spans="1:9" ht="15.75" x14ac:dyDescent="0.25">
      <c r="A232" s="166">
        <v>61</v>
      </c>
      <c r="B232" s="63" t="s">
        <v>1235</v>
      </c>
      <c r="C232" s="53">
        <f t="shared" ref="C232:H232" si="39">SUM(C233:C236)</f>
        <v>0</v>
      </c>
      <c r="D232" s="53">
        <f t="shared" si="39"/>
        <v>0</v>
      </c>
      <c r="E232" s="166">
        <f t="shared" si="39"/>
        <v>0</v>
      </c>
      <c r="F232" s="166">
        <f t="shared" si="39"/>
        <v>0</v>
      </c>
      <c r="G232" s="166">
        <f t="shared" si="39"/>
        <v>400</v>
      </c>
      <c r="H232" s="166">
        <f t="shared" si="39"/>
        <v>600</v>
      </c>
      <c r="I232" s="19"/>
    </row>
    <row r="233" spans="1:9" ht="15.75" x14ac:dyDescent="0.25">
      <c r="A233" s="9"/>
      <c r="B233" s="65" t="s">
        <v>1009</v>
      </c>
      <c r="C233" s="17"/>
      <c r="D233" s="17"/>
      <c r="E233" s="9"/>
      <c r="F233" s="9"/>
      <c r="G233" s="9"/>
      <c r="H233" s="9"/>
      <c r="I233" s="13"/>
    </row>
    <row r="234" spans="1:9" ht="15.75" x14ac:dyDescent="0.25">
      <c r="A234" s="9"/>
      <c r="B234" s="65" t="s">
        <v>479</v>
      </c>
      <c r="C234" s="17"/>
      <c r="D234" s="17"/>
      <c r="E234" s="9"/>
      <c r="F234" s="9"/>
      <c r="G234" s="9">
        <v>200</v>
      </c>
      <c r="H234" s="9">
        <v>300</v>
      </c>
      <c r="I234" s="13"/>
    </row>
    <row r="235" spans="1:9" ht="15.75" x14ac:dyDescent="0.25">
      <c r="A235" s="9"/>
      <c r="B235" s="65" t="s">
        <v>480</v>
      </c>
      <c r="C235" s="17"/>
      <c r="D235" s="17"/>
      <c r="E235" s="9"/>
      <c r="F235" s="9"/>
      <c r="G235" s="9"/>
      <c r="H235" s="9"/>
      <c r="I235" s="13"/>
    </row>
    <row r="236" spans="1:9" ht="15.75" x14ac:dyDescent="0.25">
      <c r="A236" s="9"/>
      <c r="B236" s="65" t="s">
        <v>486</v>
      </c>
      <c r="C236" s="17"/>
      <c r="D236" s="17"/>
      <c r="E236" s="9"/>
      <c r="F236" s="9"/>
      <c r="G236" s="9">
        <v>200</v>
      </c>
      <c r="H236" s="9">
        <v>300</v>
      </c>
      <c r="I236" s="13"/>
    </row>
    <row r="237" spans="1:9" ht="15.75" x14ac:dyDescent="0.25">
      <c r="A237" s="166">
        <v>62</v>
      </c>
      <c r="B237" s="63" t="s">
        <v>1236</v>
      </c>
      <c r="C237" s="53">
        <f>SUM(C238:C242)</f>
        <v>0</v>
      </c>
      <c r="D237" s="53">
        <f ca="1">SUM(D24:D238)</f>
        <v>0</v>
      </c>
      <c r="E237" s="166">
        <f>SUM(E238:E242)</f>
        <v>0</v>
      </c>
      <c r="F237" s="166">
        <f>SUM(F238:F242)</f>
        <v>0</v>
      </c>
      <c r="G237" s="166">
        <f>SUM(G238:G242)</f>
        <v>400</v>
      </c>
      <c r="H237" s="166">
        <f>SUM(H238:H242)</f>
        <v>500</v>
      </c>
      <c r="I237" s="19"/>
    </row>
    <row r="238" spans="1:9" ht="15.75" x14ac:dyDescent="0.25">
      <c r="A238" s="9"/>
      <c r="B238" s="65" t="s">
        <v>482</v>
      </c>
      <c r="C238" s="17"/>
      <c r="D238" s="17"/>
      <c r="E238" s="9"/>
      <c r="F238" s="9"/>
      <c r="G238" s="9"/>
      <c r="H238" s="9"/>
      <c r="I238" s="13"/>
    </row>
    <row r="239" spans="1:9" ht="15.75" x14ac:dyDescent="0.25">
      <c r="A239" s="9"/>
      <c r="B239" s="65" t="s">
        <v>483</v>
      </c>
      <c r="C239" s="17"/>
      <c r="D239" s="17"/>
      <c r="E239" s="9"/>
      <c r="F239" s="9"/>
      <c r="G239" s="9">
        <v>100</v>
      </c>
      <c r="H239" s="9">
        <v>200</v>
      </c>
      <c r="I239" s="13"/>
    </row>
    <row r="240" spans="1:9" ht="15.75" x14ac:dyDescent="0.25">
      <c r="A240" s="9"/>
      <c r="B240" s="65" t="s">
        <v>488</v>
      </c>
      <c r="C240" s="17"/>
      <c r="D240" s="17"/>
      <c r="E240" s="9"/>
      <c r="F240" s="9"/>
      <c r="G240" s="9">
        <v>100</v>
      </c>
      <c r="H240" s="9">
        <v>100</v>
      </c>
      <c r="I240" s="13"/>
    </row>
    <row r="241" spans="1:9" ht="15.75" x14ac:dyDescent="0.25">
      <c r="A241" s="9"/>
      <c r="B241" s="65" t="s">
        <v>489</v>
      </c>
      <c r="C241" s="17"/>
      <c r="D241" s="17"/>
      <c r="E241" s="9"/>
      <c r="F241" s="9"/>
      <c r="G241" s="9">
        <v>100</v>
      </c>
      <c r="H241" s="9">
        <v>100</v>
      </c>
      <c r="I241" s="13"/>
    </row>
    <row r="242" spans="1:9" ht="15.75" x14ac:dyDescent="0.25">
      <c r="A242" s="9"/>
      <c r="B242" s="65" t="s">
        <v>490</v>
      </c>
      <c r="C242" s="17"/>
      <c r="D242" s="17"/>
      <c r="E242" s="9"/>
      <c r="F242" s="9"/>
      <c r="G242" s="9">
        <v>100</v>
      </c>
      <c r="H242" s="9">
        <v>100</v>
      </c>
      <c r="I242" s="13"/>
    </row>
    <row r="243" spans="1:9" ht="15.75" x14ac:dyDescent="0.25">
      <c r="A243" s="166">
        <v>63</v>
      </c>
      <c r="B243" s="63" t="s">
        <v>1123</v>
      </c>
      <c r="C243" s="53">
        <f t="shared" ref="C243:H243" si="40">SUM(C244:C245)</f>
        <v>0</v>
      </c>
      <c r="D243" s="53">
        <f t="shared" si="40"/>
        <v>0</v>
      </c>
      <c r="E243" s="53">
        <f t="shared" si="40"/>
        <v>0</v>
      </c>
      <c r="F243" s="53">
        <f t="shared" si="40"/>
        <v>0</v>
      </c>
      <c r="G243" s="53">
        <f t="shared" si="40"/>
        <v>0</v>
      </c>
      <c r="H243" s="53">
        <f t="shared" si="40"/>
        <v>675</v>
      </c>
      <c r="I243" s="19"/>
    </row>
    <row r="244" spans="1:9" ht="15.75" x14ac:dyDescent="0.25">
      <c r="A244" s="9"/>
      <c r="B244" s="65" t="s">
        <v>1032</v>
      </c>
      <c r="C244" s="17"/>
      <c r="D244" s="17"/>
      <c r="E244" s="9"/>
      <c r="F244" s="9"/>
      <c r="G244" s="9"/>
      <c r="H244" s="9">
        <v>320</v>
      </c>
      <c r="I244" s="9" t="s">
        <v>1036</v>
      </c>
    </row>
    <row r="245" spans="1:9" ht="15.75" x14ac:dyDescent="0.25">
      <c r="A245" s="9"/>
      <c r="B245" s="65" t="s">
        <v>1033</v>
      </c>
      <c r="C245" s="17"/>
      <c r="D245" s="17"/>
      <c r="E245" s="9"/>
      <c r="F245" s="9"/>
      <c r="G245" s="9"/>
      <c r="H245" s="9">
        <v>355</v>
      </c>
      <c r="I245" s="9" t="s">
        <v>1039</v>
      </c>
    </row>
    <row r="246" spans="1:9" ht="15.75" x14ac:dyDescent="0.25">
      <c r="A246" s="166">
        <v>64</v>
      </c>
      <c r="B246" s="63" t="s">
        <v>1237</v>
      </c>
      <c r="C246" s="53"/>
      <c r="D246" s="53"/>
      <c r="E246" s="53"/>
      <c r="F246" s="53">
        <v>292</v>
      </c>
      <c r="G246" s="53"/>
      <c r="H246" s="53">
        <v>358</v>
      </c>
      <c r="I246" s="13" t="s">
        <v>1374</v>
      </c>
    </row>
    <row r="247" spans="1:9" ht="15.75" x14ac:dyDescent="0.25">
      <c r="A247" s="166">
        <v>65</v>
      </c>
      <c r="B247" s="63" t="s">
        <v>1238</v>
      </c>
      <c r="C247" s="53">
        <f t="shared" ref="C247:H247" si="41">SUM(C248:C249)</f>
        <v>0</v>
      </c>
      <c r="D247" s="53">
        <f t="shared" si="41"/>
        <v>0</v>
      </c>
      <c r="E247" s="53">
        <f t="shared" si="41"/>
        <v>0</v>
      </c>
      <c r="F247" s="53">
        <f t="shared" si="41"/>
        <v>0</v>
      </c>
      <c r="G247" s="53">
        <f t="shared" si="41"/>
        <v>0</v>
      </c>
      <c r="H247" s="53">
        <f t="shared" si="41"/>
        <v>1034</v>
      </c>
      <c r="I247" s="19"/>
    </row>
    <row r="248" spans="1:9" ht="15.75" x14ac:dyDescent="0.25">
      <c r="A248" s="9"/>
      <c r="B248" s="65" t="s">
        <v>1034</v>
      </c>
      <c r="C248" s="17"/>
      <c r="D248" s="17"/>
      <c r="E248" s="9"/>
      <c r="F248" s="9"/>
      <c r="G248" s="9"/>
      <c r="H248" s="9">
        <v>280</v>
      </c>
      <c r="I248" s="9" t="s">
        <v>1037</v>
      </c>
    </row>
    <row r="249" spans="1:9" x14ac:dyDescent="0.25">
      <c r="A249" s="9"/>
      <c r="B249" s="36" t="s">
        <v>1035</v>
      </c>
      <c r="C249" s="36"/>
      <c r="D249" s="36"/>
      <c r="E249" s="36"/>
      <c r="F249" s="36"/>
      <c r="G249" s="9"/>
      <c r="H249" s="9">
        <v>754</v>
      </c>
      <c r="I249" s="66" t="s">
        <v>1038</v>
      </c>
    </row>
    <row r="250" spans="1:9" x14ac:dyDescent="0.25">
      <c r="A250" s="165">
        <v>66</v>
      </c>
      <c r="B250" s="35" t="s">
        <v>1365</v>
      </c>
      <c r="C250" s="36"/>
      <c r="D250" s="36"/>
      <c r="E250" s="36"/>
      <c r="F250" s="36"/>
      <c r="G250" s="9">
        <v>1055</v>
      </c>
      <c r="H250" s="9">
        <v>2261</v>
      </c>
      <c r="I250" s="13" t="s">
        <v>1374</v>
      </c>
    </row>
    <row r="251" spans="1:9" x14ac:dyDescent="0.25">
      <c r="A251" s="165">
        <v>67</v>
      </c>
      <c r="B251" s="35" t="s">
        <v>1366</v>
      </c>
      <c r="C251" s="36"/>
      <c r="D251" s="36"/>
      <c r="E251" s="36"/>
      <c r="F251" s="36"/>
      <c r="G251" s="9">
        <f>83+6</f>
        <v>89</v>
      </c>
      <c r="H251" s="9">
        <f>304+128</f>
        <v>432</v>
      </c>
      <c r="I251" s="13" t="s">
        <v>1374</v>
      </c>
    </row>
    <row r="252" spans="1:9" x14ac:dyDescent="0.25">
      <c r="A252" s="165">
        <v>68</v>
      </c>
      <c r="B252" s="35" t="s">
        <v>1367</v>
      </c>
      <c r="C252" s="36"/>
      <c r="D252" s="36"/>
      <c r="E252" s="36"/>
      <c r="F252" s="36"/>
      <c r="G252" s="9">
        <f>203+146</f>
        <v>349</v>
      </c>
      <c r="H252" s="9">
        <f>257+311</f>
        <v>568</v>
      </c>
      <c r="I252" s="13" t="s">
        <v>1374</v>
      </c>
    </row>
    <row r="253" spans="1:9" x14ac:dyDescent="0.25">
      <c r="A253" s="165">
        <v>69</v>
      </c>
      <c r="B253" s="35" t="s">
        <v>1368</v>
      </c>
      <c r="C253" s="36"/>
      <c r="D253" s="36"/>
      <c r="E253" s="36"/>
      <c r="F253" s="36"/>
      <c r="G253" s="9">
        <f>106+157+418</f>
        <v>681</v>
      </c>
      <c r="H253" s="9">
        <f>182+20+141</f>
        <v>343</v>
      </c>
      <c r="I253" s="13" t="s">
        <v>1374</v>
      </c>
    </row>
    <row r="254" spans="1:9" x14ac:dyDescent="0.25">
      <c r="A254" s="165">
        <v>70</v>
      </c>
      <c r="B254" s="35" t="s">
        <v>1369</v>
      </c>
      <c r="C254" s="36"/>
      <c r="D254" s="36"/>
      <c r="E254" s="36"/>
      <c r="F254" s="36"/>
      <c r="G254" s="9">
        <f>195</f>
        <v>195</v>
      </c>
      <c r="H254" s="9">
        <f>44+288</f>
        <v>332</v>
      </c>
      <c r="I254" s="13" t="s">
        <v>1374</v>
      </c>
    </row>
    <row r="255" spans="1:9" x14ac:dyDescent="0.25">
      <c r="A255" s="165">
        <v>71</v>
      </c>
      <c r="B255" s="35" t="s">
        <v>1370</v>
      </c>
      <c r="C255" s="36"/>
      <c r="D255" s="36"/>
      <c r="E255" s="36"/>
      <c r="F255" s="36"/>
      <c r="G255" s="9">
        <f>452-195</f>
        <v>257</v>
      </c>
      <c r="H255" s="9">
        <f>93-44</f>
        <v>49</v>
      </c>
      <c r="I255" s="13" t="s">
        <v>1374</v>
      </c>
    </row>
    <row r="256" spans="1:9" x14ac:dyDescent="0.25">
      <c r="A256" s="165">
        <v>72</v>
      </c>
      <c r="B256" s="35" t="s">
        <v>1372</v>
      </c>
      <c r="C256" s="36"/>
      <c r="D256" s="36"/>
      <c r="E256" s="36"/>
      <c r="F256" s="36"/>
      <c r="G256" s="9">
        <f>629+53</f>
        <v>682</v>
      </c>
      <c r="H256" s="9">
        <f>180+53</f>
        <v>233</v>
      </c>
      <c r="I256" s="13" t="s">
        <v>1374</v>
      </c>
    </row>
    <row r="257" spans="1:9" x14ac:dyDescent="0.25">
      <c r="A257" s="165">
        <v>73</v>
      </c>
      <c r="B257" s="35" t="s">
        <v>1371</v>
      </c>
      <c r="C257" s="36"/>
      <c r="D257" s="36"/>
      <c r="E257" s="36"/>
      <c r="F257" s="36"/>
      <c r="G257" s="9">
        <f>520+577</f>
        <v>1097</v>
      </c>
      <c r="H257" s="9">
        <v>93</v>
      </c>
      <c r="I257" s="13" t="s">
        <v>1374</v>
      </c>
    </row>
    <row r="258" spans="1:9" x14ac:dyDescent="0.25">
      <c r="A258" s="165">
        <v>74</v>
      </c>
      <c r="B258" s="35" t="s">
        <v>1373</v>
      </c>
      <c r="C258" s="36"/>
      <c r="D258" s="36"/>
      <c r="E258" s="36"/>
      <c r="F258" s="36"/>
      <c r="G258" s="9">
        <v>1100</v>
      </c>
      <c r="H258" s="9">
        <v>377</v>
      </c>
      <c r="I258" s="13" t="s">
        <v>1374</v>
      </c>
    </row>
    <row r="259" spans="1:9" ht="51.75" x14ac:dyDescent="0.25">
      <c r="A259" s="165">
        <v>75</v>
      </c>
      <c r="B259" s="108" t="s">
        <v>1253</v>
      </c>
      <c r="C259" s="76"/>
      <c r="D259" s="76">
        <v>168</v>
      </c>
      <c r="E259" s="76">
        <v>910</v>
      </c>
      <c r="F259" s="76">
        <v>419</v>
      </c>
      <c r="G259" s="76">
        <v>950</v>
      </c>
      <c r="H259" s="76">
        <v>968</v>
      </c>
      <c r="I259" s="133" t="s">
        <v>1451</v>
      </c>
    </row>
    <row r="260" spans="1:9" ht="19.899999999999999" customHeight="1" x14ac:dyDescent="0.25">
      <c r="A260" s="247" t="s">
        <v>116</v>
      </c>
      <c r="B260" s="248"/>
      <c r="C260" s="12">
        <f>C259+C258+C257+C256+C255+C254+C253+C252+C251+C250+C247+C246+C243+C237+C232+C227+C225+C220+C215+C212+C209+C206+C203+C199+C197+C194+C191+C188+C184+C179+C177+C175+C171+C167+C164+C160+C156+C152+C147+C143+C138+C134+C130+C124+C120+C115+C111+C107+C104+C101+C98+C96+C94+C91+C87+C84+C81+C77+C73+C69+C64+C58+C57+C51+C47+C43+C39+C35+C32+C29+C23+C19+C18+C14+C8</f>
        <v>4158</v>
      </c>
      <c r="D260" s="12">
        <f t="shared" ref="D260:H260" ca="1" si="42">D259+D258+D257+D256+D255+D254+D253+D252+D251+D250+D247+D246+D243+D237+D232+D227+D225+D220+D215+D212+D209+D206+D203+D199+D197+D194+D191+D188+D184+D179+D177+D175+D171+D167+D164+D160+D156+D152+D147+D143+D138+D134+D130+D124+D120+D115+D111+D107+D104+D101+D98+D96+D94+D91+D87+D84+D81+D77+D73+D69+D64+D58+D57+D51+D47+D43+D39+D35+D32+D29+D23+D19+D18+D14+D8</f>
        <v>4158</v>
      </c>
      <c r="E260" s="12">
        <f t="shared" si="42"/>
        <v>28953</v>
      </c>
      <c r="F260" s="12">
        <f t="shared" si="42"/>
        <v>21756</v>
      </c>
      <c r="G260" s="12">
        <f t="shared" si="42"/>
        <v>41744</v>
      </c>
      <c r="H260" s="12">
        <f t="shared" si="42"/>
        <v>103618</v>
      </c>
      <c r="I260" s="13"/>
    </row>
    <row r="262" spans="1:9" x14ac:dyDescent="0.25">
      <c r="C262" s="206">
        <f ca="1">D260+C260</f>
        <v>0</v>
      </c>
      <c r="E262" s="206">
        <f>E260+F260</f>
        <v>50709</v>
      </c>
      <c r="G262" s="206">
        <f>G260+H260</f>
        <v>145362</v>
      </c>
    </row>
  </sheetData>
  <mergeCells count="11">
    <mergeCell ref="A1:I1"/>
    <mergeCell ref="A260:B260"/>
    <mergeCell ref="B5:B7"/>
    <mergeCell ref="A2:I2"/>
    <mergeCell ref="A3:I3"/>
    <mergeCell ref="C6:D6"/>
    <mergeCell ref="E6:F6"/>
    <mergeCell ref="G6:H6"/>
    <mergeCell ref="I5:I6"/>
    <mergeCell ref="A5:A7"/>
    <mergeCell ref="C5:H5"/>
  </mergeCells>
  <printOptions horizontalCentered="1"/>
  <pageMargins left="0.2" right="0.2" top="0.5" bottom="0.2" header="0.31496062992126" footer="0.31496062992126"/>
  <pageSetup paperSize="9" scale="70" fitToHeight="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B158"/>
  <sheetViews>
    <sheetView topLeftCell="A53" zoomScaleNormal="100" workbookViewId="0">
      <selection activeCell="A10" sqref="A1:XFD1048576"/>
    </sheetView>
  </sheetViews>
  <sheetFormatPr defaultRowHeight="15" x14ac:dyDescent="0.25"/>
  <cols>
    <col min="1" max="1" width="9.140625" style="130"/>
    <col min="2" max="2" width="113.7109375" style="130" customWidth="1"/>
    <col min="3" max="16384" width="9.140625" style="130"/>
  </cols>
  <sheetData>
    <row r="1" spans="1:2" ht="18.75" x14ac:dyDescent="0.25">
      <c r="A1" s="255" t="s">
        <v>1116</v>
      </c>
      <c r="B1" s="255"/>
    </row>
    <row r="2" spans="1:2" ht="37.5" customHeight="1" x14ac:dyDescent="0.25">
      <c r="A2" s="253" t="s">
        <v>1117</v>
      </c>
      <c r="B2" s="254"/>
    </row>
    <row r="3" spans="1:2" ht="18.75" x14ac:dyDescent="0.25">
      <c r="A3" s="167"/>
    </row>
    <row r="4" spans="1:2" ht="16.5" x14ac:dyDescent="0.25">
      <c r="A4" s="131" t="s">
        <v>59</v>
      </c>
      <c r="B4" s="131" t="s">
        <v>1041</v>
      </c>
    </row>
    <row r="5" spans="1:2" ht="16.5" x14ac:dyDescent="0.25">
      <c r="A5" s="131" t="s">
        <v>60</v>
      </c>
      <c r="B5" s="132" t="s">
        <v>1424</v>
      </c>
    </row>
    <row r="6" spans="1:2" ht="16.5" x14ac:dyDescent="0.25">
      <c r="A6" s="168">
        <v>1</v>
      </c>
      <c r="B6" s="169" t="s">
        <v>1042</v>
      </c>
    </row>
    <row r="7" spans="1:2" ht="16.5" x14ac:dyDescent="0.25">
      <c r="A7" s="168">
        <v>2</v>
      </c>
      <c r="B7" s="169" t="s">
        <v>1043</v>
      </c>
    </row>
    <row r="8" spans="1:2" ht="16.5" x14ac:dyDescent="0.25">
      <c r="A8" s="168">
        <v>3</v>
      </c>
      <c r="B8" s="169" t="s">
        <v>1044</v>
      </c>
    </row>
    <row r="9" spans="1:2" ht="16.5" x14ac:dyDescent="0.25">
      <c r="A9" s="168">
        <v>4</v>
      </c>
      <c r="B9" s="169" t="s">
        <v>1045</v>
      </c>
    </row>
    <row r="10" spans="1:2" ht="16.5" x14ac:dyDescent="0.25">
      <c r="A10" s="168">
        <v>5</v>
      </c>
      <c r="B10" s="169" t="s">
        <v>1046</v>
      </c>
    </row>
    <row r="11" spans="1:2" ht="16.5" x14ac:dyDescent="0.25">
      <c r="A11" s="168">
        <v>6</v>
      </c>
      <c r="B11" s="169" t="s">
        <v>1047</v>
      </c>
    </row>
    <row r="12" spans="1:2" x14ac:dyDescent="0.25">
      <c r="A12" s="256">
        <v>7</v>
      </c>
      <c r="B12" s="257" t="s">
        <v>1048</v>
      </c>
    </row>
    <row r="13" spans="1:2" x14ac:dyDescent="0.25">
      <c r="A13" s="256"/>
      <c r="B13" s="257"/>
    </row>
    <row r="14" spans="1:2" x14ac:dyDescent="0.25">
      <c r="A14" s="256">
        <v>8</v>
      </c>
      <c r="B14" s="257" t="s">
        <v>1049</v>
      </c>
    </row>
    <row r="15" spans="1:2" x14ac:dyDescent="0.25">
      <c r="A15" s="256"/>
      <c r="B15" s="257"/>
    </row>
    <row r="16" spans="1:2" x14ac:dyDescent="0.25">
      <c r="A16" s="256">
        <v>9</v>
      </c>
      <c r="B16" s="257" t="s">
        <v>1050</v>
      </c>
    </row>
    <row r="17" spans="1:2" x14ac:dyDescent="0.25">
      <c r="A17" s="256"/>
      <c r="B17" s="257"/>
    </row>
    <row r="18" spans="1:2" x14ac:dyDescent="0.25">
      <c r="A18" s="256">
        <v>10</v>
      </c>
      <c r="B18" s="257" t="s">
        <v>1051</v>
      </c>
    </row>
    <row r="19" spans="1:2" x14ac:dyDescent="0.25">
      <c r="A19" s="256"/>
      <c r="B19" s="257"/>
    </row>
    <row r="20" spans="1:2" x14ac:dyDescent="0.25">
      <c r="A20" s="256">
        <v>11</v>
      </c>
      <c r="B20" s="257" t="s">
        <v>1052</v>
      </c>
    </row>
    <row r="21" spans="1:2" x14ac:dyDescent="0.25">
      <c r="A21" s="256"/>
      <c r="B21" s="257"/>
    </row>
    <row r="22" spans="1:2" ht="16.5" x14ac:dyDescent="0.25">
      <c r="A22" s="168">
        <v>12</v>
      </c>
      <c r="B22" s="169" t="s">
        <v>1053</v>
      </c>
    </row>
    <row r="23" spans="1:2" ht="16.5" x14ac:dyDescent="0.25">
      <c r="A23" s="131" t="s">
        <v>61</v>
      </c>
      <c r="B23" s="132" t="s">
        <v>1425</v>
      </c>
    </row>
    <row r="24" spans="1:2" ht="16.5" x14ac:dyDescent="0.25">
      <c r="A24" s="168">
        <v>1</v>
      </c>
      <c r="B24" s="169" t="s">
        <v>1054</v>
      </c>
    </row>
    <row r="25" spans="1:2" ht="16.5" x14ac:dyDescent="0.25">
      <c r="A25" s="168">
        <v>2</v>
      </c>
      <c r="B25" s="169" t="s">
        <v>1055</v>
      </c>
    </row>
    <row r="26" spans="1:2" ht="16.5" x14ac:dyDescent="0.25">
      <c r="A26" s="168">
        <v>3</v>
      </c>
      <c r="B26" s="169" t="s">
        <v>1056</v>
      </c>
    </row>
    <row r="27" spans="1:2" ht="16.5" x14ac:dyDescent="0.25">
      <c r="A27" s="168">
        <v>4</v>
      </c>
      <c r="B27" s="169" t="s">
        <v>1057</v>
      </c>
    </row>
    <row r="28" spans="1:2" ht="16.5" x14ac:dyDescent="0.25">
      <c r="A28" s="168">
        <v>5</v>
      </c>
      <c r="B28" s="169" t="s">
        <v>1058</v>
      </c>
    </row>
    <row r="29" spans="1:2" x14ac:dyDescent="0.25">
      <c r="A29" s="256">
        <v>6</v>
      </c>
      <c r="B29" s="257" t="s">
        <v>1059</v>
      </c>
    </row>
    <row r="30" spans="1:2" x14ac:dyDescent="0.25">
      <c r="A30" s="256"/>
      <c r="B30" s="257"/>
    </row>
    <row r="31" spans="1:2" ht="16.5" x14ac:dyDescent="0.25">
      <c r="A31" s="168">
        <v>7</v>
      </c>
      <c r="B31" s="169" t="s">
        <v>1426</v>
      </c>
    </row>
    <row r="32" spans="1:2" x14ac:dyDescent="0.25">
      <c r="A32" s="256">
        <v>8</v>
      </c>
      <c r="B32" s="257" t="s">
        <v>1060</v>
      </c>
    </row>
    <row r="33" spans="1:2" x14ac:dyDescent="0.25">
      <c r="A33" s="256"/>
      <c r="B33" s="257"/>
    </row>
    <row r="34" spans="1:2" x14ac:dyDescent="0.25">
      <c r="A34" s="256">
        <v>9</v>
      </c>
      <c r="B34" s="257" t="s">
        <v>1061</v>
      </c>
    </row>
    <row r="35" spans="1:2" x14ac:dyDescent="0.25">
      <c r="A35" s="256"/>
      <c r="B35" s="257"/>
    </row>
    <row r="36" spans="1:2" x14ac:dyDescent="0.25">
      <c r="A36" s="256">
        <v>10</v>
      </c>
      <c r="B36" s="257" t="s">
        <v>1062</v>
      </c>
    </row>
    <row r="37" spans="1:2" x14ac:dyDescent="0.25">
      <c r="A37" s="256"/>
      <c r="B37" s="257"/>
    </row>
    <row r="38" spans="1:2" x14ac:dyDescent="0.25">
      <c r="A38" s="256">
        <v>11</v>
      </c>
      <c r="B38" s="257" t="s">
        <v>1063</v>
      </c>
    </row>
    <row r="39" spans="1:2" x14ac:dyDescent="0.25">
      <c r="A39" s="256"/>
      <c r="B39" s="257"/>
    </row>
    <row r="40" spans="1:2" x14ac:dyDescent="0.25">
      <c r="A40" s="256">
        <v>12</v>
      </c>
      <c r="B40" s="257" t="s">
        <v>1064</v>
      </c>
    </row>
    <row r="41" spans="1:2" x14ac:dyDescent="0.25">
      <c r="A41" s="256"/>
      <c r="B41" s="257"/>
    </row>
    <row r="42" spans="1:2" ht="16.5" x14ac:dyDescent="0.25">
      <c r="A42" s="168">
        <v>13</v>
      </c>
      <c r="B42" s="169" t="s">
        <v>1065</v>
      </c>
    </row>
    <row r="43" spans="1:2" ht="16.5" x14ac:dyDescent="0.25">
      <c r="A43" s="168">
        <v>14</v>
      </c>
      <c r="B43" s="169" t="s">
        <v>1066</v>
      </c>
    </row>
    <row r="44" spans="1:2" ht="16.5" x14ac:dyDescent="0.25">
      <c r="A44" s="168">
        <v>15</v>
      </c>
      <c r="B44" s="169" t="s">
        <v>1067</v>
      </c>
    </row>
    <row r="45" spans="1:2" ht="16.5" x14ac:dyDescent="0.25">
      <c r="A45" s="168">
        <v>16</v>
      </c>
      <c r="B45" s="169" t="s">
        <v>1068</v>
      </c>
    </row>
    <row r="46" spans="1:2" ht="16.5" x14ac:dyDescent="0.25">
      <c r="A46" s="168">
        <v>17</v>
      </c>
      <c r="B46" s="169" t="s">
        <v>1069</v>
      </c>
    </row>
    <row r="47" spans="1:2" ht="16.5" x14ac:dyDescent="0.25">
      <c r="A47" s="168">
        <v>18</v>
      </c>
      <c r="B47" s="169" t="s">
        <v>1070</v>
      </c>
    </row>
    <row r="48" spans="1:2" ht="16.5" x14ac:dyDescent="0.25">
      <c r="A48" s="168">
        <v>19</v>
      </c>
      <c r="B48" s="169" t="s">
        <v>1071</v>
      </c>
    </row>
    <row r="49" spans="1:2" ht="16.5" x14ac:dyDescent="0.25">
      <c r="A49" s="168">
        <v>20</v>
      </c>
      <c r="B49" s="169" t="s">
        <v>1072</v>
      </c>
    </row>
    <row r="50" spans="1:2" ht="16.5" x14ac:dyDescent="0.25">
      <c r="A50" s="168">
        <v>21</v>
      </c>
      <c r="B50" s="169" t="s">
        <v>1073</v>
      </c>
    </row>
    <row r="51" spans="1:2" ht="16.5" x14ac:dyDescent="0.25">
      <c r="A51" s="168">
        <v>22</v>
      </c>
      <c r="B51" s="169" t="s">
        <v>1074</v>
      </c>
    </row>
    <row r="52" spans="1:2" ht="16.5" x14ac:dyDescent="0.25">
      <c r="A52" s="168">
        <v>23</v>
      </c>
      <c r="B52" s="169" t="s">
        <v>1075</v>
      </c>
    </row>
    <row r="53" spans="1:2" ht="16.5" x14ac:dyDescent="0.25">
      <c r="A53" s="168">
        <v>24</v>
      </c>
      <c r="B53" s="169" t="s">
        <v>1076</v>
      </c>
    </row>
    <row r="54" spans="1:2" ht="16.5" x14ac:dyDescent="0.25">
      <c r="A54" s="168">
        <v>25</v>
      </c>
      <c r="B54" s="169" t="s">
        <v>1077</v>
      </c>
    </row>
    <row r="55" spans="1:2" ht="16.5" x14ac:dyDescent="0.25">
      <c r="A55" s="168">
        <v>26</v>
      </c>
      <c r="B55" s="169" t="s">
        <v>1078</v>
      </c>
    </row>
    <row r="56" spans="1:2" ht="16.5" x14ac:dyDescent="0.25">
      <c r="A56" s="168">
        <v>27</v>
      </c>
      <c r="B56" s="169" t="s">
        <v>1079</v>
      </c>
    </row>
    <row r="57" spans="1:2" ht="16.5" x14ac:dyDescent="0.25">
      <c r="A57" s="168">
        <v>28</v>
      </c>
      <c r="B57" s="169" t="s">
        <v>1080</v>
      </c>
    </row>
    <row r="58" spans="1:2" ht="16.5" x14ac:dyDescent="0.25">
      <c r="A58" s="168">
        <v>29</v>
      </c>
      <c r="B58" s="169" t="s">
        <v>1081</v>
      </c>
    </row>
    <row r="59" spans="1:2" ht="16.5" x14ac:dyDescent="0.25">
      <c r="A59" s="168">
        <v>30</v>
      </c>
      <c r="B59" s="169" t="s">
        <v>1082</v>
      </c>
    </row>
    <row r="60" spans="1:2" ht="16.5" x14ac:dyDescent="0.25">
      <c r="A60" s="168">
        <v>31</v>
      </c>
      <c r="B60" s="169" t="s">
        <v>1083</v>
      </c>
    </row>
    <row r="61" spans="1:2" ht="16.5" x14ac:dyDescent="0.25">
      <c r="A61" s="168">
        <v>32</v>
      </c>
      <c r="B61" s="169" t="s">
        <v>1084</v>
      </c>
    </row>
    <row r="62" spans="1:2" ht="16.5" x14ac:dyDescent="0.25">
      <c r="A62" s="168">
        <v>33</v>
      </c>
      <c r="B62" s="169" t="s">
        <v>1085</v>
      </c>
    </row>
    <row r="63" spans="1:2" ht="16.5" x14ac:dyDescent="0.25">
      <c r="A63" s="168">
        <v>34</v>
      </c>
      <c r="B63" s="169" t="s">
        <v>1086</v>
      </c>
    </row>
    <row r="64" spans="1:2" ht="16.5" x14ac:dyDescent="0.25">
      <c r="A64" s="168">
        <v>35</v>
      </c>
      <c r="B64" s="169" t="s">
        <v>1087</v>
      </c>
    </row>
    <row r="65" spans="1:2" ht="16.5" x14ac:dyDescent="0.25">
      <c r="A65" s="168">
        <v>36</v>
      </c>
      <c r="B65" s="169" t="s">
        <v>1088</v>
      </c>
    </row>
    <row r="66" spans="1:2" ht="16.5" x14ac:dyDescent="0.25">
      <c r="A66" s="168">
        <v>37</v>
      </c>
      <c r="B66" s="169" t="s">
        <v>1089</v>
      </c>
    </row>
    <row r="67" spans="1:2" ht="16.5" x14ac:dyDescent="0.25">
      <c r="A67" s="168">
        <v>38</v>
      </c>
      <c r="B67" s="169" t="s">
        <v>1090</v>
      </c>
    </row>
    <row r="68" spans="1:2" ht="16.5" x14ac:dyDescent="0.25">
      <c r="A68" s="168">
        <v>39</v>
      </c>
      <c r="B68" s="169" t="s">
        <v>1091</v>
      </c>
    </row>
    <row r="69" spans="1:2" x14ac:dyDescent="0.25">
      <c r="A69" s="256">
        <v>40</v>
      </c>
      <c r="B69" s="257" t="s">
        <v>1092</v>
      </c>
    </row>
    <row r="70" spans="1:2" x14ac:dyDescent="0.25">
      <c r="A70" s="256"/>
      <c r="B70" s="257"/>
    </row>
    <row r="71" spans="1:2" x14ac:dyDescent="0.25">
      <c r="A71" s="256">
        <v>41</v>
      </c>
      <c r="B71" s="257" t="s">
        <v>1093</v>
      </c>
    </row>
    <row r="72" spans="1:2" x14ac:dyDescent="0.25">
      <c r="A72" s="256"/>
      <c r="B72" s="257"/>
    </row>
    <row r="73" spans="1:2" ht="16.5" x14ac:dyDescent="0.25">
      <c r="A73" s="131" t="s">
        <v>62</v>
      </c>
      <c r="B73" s="132" t="s">
        <v>1427</v>
      </c>
    </row>
    <row r="74" spans="1:2" x14ac:dyDescent="0.25">
      <c r="A74" s="256">
        <v>1</v>
      </c>
      <c r="B74" s="257" t="s">
        <v>1094</v>
      </c>
    </row>
    <row r="75" spans="1:2" x14ac:dyDescent="0.25">
      <c r="A75" s="256"/>
      <c r="B75" s="257"/>
    </row>
    <row r="76" spans="1:2" ht="16.5" x14ac:dyDescent="0.25">
      <c r="A76" s="168">
        <v>2</v>
      </c>
      <c r="B76" s="169" t="s">
        <v>1375</v>
      </c>
    </row>
    <row r="77" spans="1:2" ht="16.5" x14ac:dyDescent="0.25">
      <c r="A77" s="168">
        <v>3</v>
      </c>
      <c r="B77" s="169" t="s">
        <v>1095</v>
      </c>
    </row>
    <row r="78" spans="1:2" ht="16.5" x14ac:dyDescent="0.25">
      <c r="A78" s="168">
        <v>4</v>
      </c>
      <c r="B78" s="169" t="s">
        <v>1376</v>
      </c>
    </row>
    <row r="79" spans="1:2" ht="16.5" x14ac:dyDescent="0.25">
      <c r="A79" s="168">
        <v>5</v>
      </c>
      <c r="B79" s="169" t="s">
        <v>1377</v>
      </c>
    </row>
    <row r="80" spans="1:2" ht="16.5" x14ac:dyDescent="0.25">
      <c r="A80" s="168">
        <v>6</v>
      </c>
      <c r="B80" s="169" t="s">
        <v>1378</v>
      </c>
    </row>
    <row r="81" spans="1:2" ht="33" x14ac:dyDescent="0.25">
      <c r="A81" s="168">
        <v>7</v>
      </c>
      <c r="B81" s="169" t="s">
        <v>1379</v>
      </c>
    </row>
    <row r="82" spans="1:2" ht="16.5" x14ac:dyDescent="0.25">
      <c r="A82" s="168">
        <v>8</v>
      </c>
      <c r="B82" s="169" t="s">
        <v>1380</v>
      </c>
    </row>
    <row r="83" spans="1:2" ht="16.5" x14ac:dyDescent="0.25">
      <c r="A83" s="168">
        <v>9</v>
      </c>
      <c r="B83" s="169" t="s">
        <v>1381</v>
      </c>
    </row>
    <row r="84" spans="1:2" ht="16.5" x14ac:dyDescent="0.25">
      <c r="A84" s="168">
        <v>10</v>
      </c>
      <c r="B84" s="169" t="s">
        <v>1382</v>
      </c>
    </row>
    <row r="85" spans="1:2" ht="16.5" x14ac:dyDescent="0.25">
      <c r="A85" s="168">
        <v>11</v>
      </c>
      <c r="B85" s="169" t="s">
        <v>1383</v>
      </c>
    </row>
    <row r="86" spans="1:2" ht="16.5" x14ac:dyDescent="0.25">
      <c r="A86" s="168">
        <v>12</v>
      </c>
      <c r="B86" s="169" t="s">
        <v>1384</v>
      </c>
    </row>
    <row r="87" spans="1:2" ht="16.5" x14ac:dyDescent="0.25">
      <c r="A87" s="168">
        <v>13</v>
      </c>
      <c r="B87" s="169" t="s">
        <v>1385</v>
      </c>
    </row>
    <row r="88" spans="1:2" ht="16.5" x14ac:dyDescent="0.25">
      <c r="A88" s="168">
        <v>14</v>
      </c>
      <c r="B88" s="169" t="s">
        <v>1386</v>
      </c>
    </row>
    <row r="89" spans="1:2" ht="16.5" x14ac:dyDescent="0.25">
      <c r="A89" s="168">
        <v>15</v>
      </c>
      <c r="B89" s="169" t="s">
        <v>1387</v>
      </c>
    </row>
    <row r="90" spans="1:2" ht="16.5" x14ac:dyDescent="0.25">
      <c r="A90" s="168">
        <v>16</v>
      </c>
      <c r="B90" s="169" t="s">
        <v>1388</v>
      </c>
    </row>
    <row r="91" spans="1:2" ht="16.5" x14ac:dyDescent="0.25">
      <c r="A91" s="168">
        <v>17</v>
      </c>
      <c r="B91" s="169" t="s">
        <v>1389</v>
      </c>
    </row>
    <row r="92" spans="1:2" ht="33" x14ac:dyDescent="0.25">
      <c r="A92" s="168">
        <v>18</v>
      </c>
      <c r="B92" s="169" t="s">
        <v>1390</v>
      </c>
    </row>
    <row r="93" spans="1:2" ht="16.5" x14ac:dyDescent="0.25">
      <c r="A93" s="168">
        <v>19</v>
      </c>
      <c r="B93" s="169" t="s">
        <v>1391</v>
      </c>
    </row>
    <row r="94" spans="1:2" ht="16.5" x14ac:dyDescent="0.25">
      <c r="A94" s="168">
        <v>20</v>
      </c>
      <c r="B94" s="169" t="s">
        <v>1392</v>
      </c>
    </row>
    <row r="95" spans="1:2" ht="16.5" x14ac:dyDescent="0.25">
      <c r="A95" s="168">
        <v>21</v>
      </c>
      <c r="B95" s="169" t="s">
        <v>1393</v>
      </c>
    </row>
    <row r="96" spans="1:2" ht="16.5" x14ac:dyDescent="0.25">
      <c r="A96" s="168">
        <v>22</v>
      </c>
      <c r="B96" s="169" t="s">
        <v>1394</v>
      </c>
    </row>
    <row r="97" spans="1:2" ht="16.5" x14ac:dyDescent="0.25">
      <c r="A97" s="168">
        <v>23</v>
      </c>
      <c r="B97" s="169" t="s">
        <v>1395</v>
      </c>
    </row>
    <row r="98" spans="1:2" ht="16.5" x14ac:dyDescent="0.25">
      <c r="A98" s="168">
        <v>24</v>
      </c>
      <c r="B98" s="169" t="s">
        <v>1096</v>
      </c>
    </row>
    <row r="99" spans="1:2" ht="16.5" x14ac:dyDescent="0.25">
      <c r="A99" s="168">
        <v>25</v>
      </c>
      <c r="B99" s="169" t="s">
        <v>1097</v>
      </c>
    </row>
    <row r="100" spans="1:2" ht="16.5" x14ac:dyDescent="0.25">
      <c r="A100" s="168">
        <v>26</v>
      </c>
      <c r="B100" s="169" t="s">
        <v>1098</v>
      </c>
    </row>
    <row r="101" spans="1:2" ht="16.5" x14ac:dyDescent="0.25">
      <c r="A101" s="168">
        <v>27</v>
      </c>
      <c r="B101" s="169" t="s">
        <v>1396</v>
      </c>
    </row>
    <row r="102" spans="1:2" ht="16.5" x14ac:dyDescent="0.25">
      <c r="A102" s="168">
        <v>28</v>
      </c>
      <c r="B102" s="169" t="s">
        <v>1397</v>
      </c>
    </row>
    <row r="103" spans="1:2" x14ac:dyDescent="0.25">
      <c r="A103" s="256">
        <v>29</v>
      </c>
      <c r="B103" s="257" t="s">
        <v>1099</v>
      </c>
    </row>
    <row r="104" spans="1:2" x14ac:dyDescent="0.25">
      <c r="A104" s="256"/>
      <c r="B104" s="257"/>
    </row>
    <row r="105" spans="1:2" ht="16.5" x14ac:dyDescent="0.25">
      <c r="A105" s="131" t="s">
        <v>63</v>
      </c>
      <c r="B105" s="132" t="s">
        <v>1428</v>
      </c>
    </row>
    <row r="106" spans="1:2" ht="16.5" x14ac:dyDescent="0.25">
      <c r="A106" s="168">
        <v>1</v>
      </c>
      <c r="B106" s="169" t="s">
        <v>1100</v>
      </c>
    </row>
    <row r="107" spans="1:2" ht="16.5" x14ac:dyDescent="0.25">
      <c r="A107" s="168">
        <v>2</v>
      </c>
      <c r="B107" s="169" t="s">
        <v>1398</v>
      </c>
    </row>
    <row r="108" spans="1:2" ht="16.5" x14ac:dyDescent="0.25">
      <c r="A108" s="168">
        <v>3</v>
      </c>
      <c r="B108" s="169" t="s">
        <v>1399</v>
      </c>
    </row>
    <row r="109" spans="1:2" ht="16.5" x14ac:dyDescent="0.25">
      <c r="A109" s="168">
        <v>4</v>
      </c>
      <c r="B109" s="169" t="s">
        <v>1101</v>
      </c>
    </row>
    <row r="110" spans="1:2" x14ac:dyDescent="0.25">
      <c r="A110" s="256">
        <v>5</v>
      </c>
      <c r="B110" s="257" t="s">
        <v>1400</v>
      </c>
    </row>
    <row r="111" spans="1:2" x14ac:dyDescent="0.25">
      <c r="A111" s="256"/>
      <c r="B111" s="257"/>
    </row>
    <row r="112" spans="1:2" x14ac:dyDescent="0.25">
      <c r="A112" s="256">
        <v>6</v>
      </c>
      <c r="B112" s="257" t="s">
        <v>1401</v>
      </c>
    </row>
    <row r="113" spans="1:2" x14ac:dyDescent="0.25">
      <c r="A113" s="256"/>
      <c r="B113" s="257"/>
    </row>
    <row r="114" spans="1:2" x14ac:dyDescent="0.25">
      <c r="A114" s="256">
        <v>7</v>
      </c>
      <c r="B114" s="257" t="s">
        <v>1102</v>
      </c>
    </row>
    <row r="115" spans="1:2" x14ac:dyDescent="0.25">
      <c r="A115" s="256"/>
      <c r="B115" s="257"/>
    </row>
    <row r="116" spans="1:2" x14ac:dyDescent="0.25">
      <c r="A116" s="256">
        <v>8</v>
      </c>
      <c r="B116" s="257" t="s">
        <v>1103</v>
      </c>
    </row>
    <row r="117" spans="1:2" x14ac:dyDescent="0.25">
      <c r="A117" s="256"/>
      <c r="B117" s="257"/>
    </row>
    <row r="118" spans="1:2" x14ac:dyDescent="0.25">
      <c r="A118" s="256">
        <v>9</v>
      </c>
      <c r="B118" s="257" t="s">
        <v>1104</v>
      </c>
    </row>
    <row r="119" spans="1:2" x14ac:dyDescent="0.25">
      <c r="A119" s="256"/>
      <c r="B119" s="257"/>
    </row>
    <row r="120" spans="1:2" ht="16.5" x14ac:dyDescent="0.25">
      <c r="A120" s="168">
        <v>10</v>
      </c>
      <c r="B120" s="169" t="s">
        <v>1402</v>
      </c>
    </row>
    <row r="121" spans="1:2" ht="16.5" x14ac:dyDescent="0.25">
      <c r="A121" s="168">
        <v>11</v>
      </c>
      <c r="B121" s="169" t="s">
        <v>1403</v>
      </c>
    </row>
    <row r="122" spans="1:2" ht="16.5" x14ac:dyDescent="0.25">
      <c r="A122" s="168">
        <v>12</v>
      </c>
      <c r="B122" s="169" t="s">
        <v>1404</v>
      </c>
    </row>
    <row r="123" spans="1:2" ht="16.5" x14ac:dyDescent="0.25">
      <c r="A123" s="168">
        <v>13</v>
      </c>
      <c r="B123" s="169" t="s">
        <v>1405</v>
      </c>
    </row>
    <row r="124" spans="1:2" ht="16.5" x14ac:dyDescent="0.25">
      <c r="A124" s="168">
        <v>14</v>
      </c>
      <c r="B124" s="169" t="s">
        <v>1406</v>
      </c>
    </row>
    <row r="125" spans="1:2" ht="16.5" x14ac:dyDescent="0.25">
      <c r="A125" s="131" t="s">
        <v>64</v>
      </c>
      <c r="B125" s="132" t="s">
        <v>1429</v>
      </c>
    </row>
    <row r="126" spans="1:2" x14ac:dyDescent="0.25">
      <c r="A126" s="256">
        <v>1</v>
      </c>
      <c r="B126" s="257" t="s">
        <v>1407</v>
      </c>
    </row>
    <row r="127" spans="1:2" x14ac:dyDescent="0.25">
      <c r="A127" s="256"/>
      <c r="B127" s="257"/>
    </row>
    <row r="128" spans="1:2" ht="33" x14ac:dyDescent="0.25">
      <c r="A128" s="168">
        <v>2</v>
      </c>
      <c r="B128" s="169" t="s">
        <v>1408</v>
      </c>
    </row>
    <row r="129" spans="1:2" ht="16.5" x14ac:dyDescent="0.25">
      <c r="A129" s="168">
        <v>3</v>
      </c>
      <c r="B129" s="169" t="s">
        <v>1409</v>
      </c>
    </row>
    <row r="130" spans="1:2" ht="16.5" x14ac:dyDescent="0.25">
      <c r="A130" s="168">
        <v>4</v>
      </c>
      <c r="B130" s="169" t="s">
        <v>1410</v>
      </c>
    </row>
    <row r="131" spans="1:2" ht="16.5" x14ac:dyDescent="0.25">
      <c r="A131" s="168">
        <v>5</v>
      </c>
      <c r="B131" s="169" t="s">
        <v>1411</v>
      </c>
    </row>
    <row r="132" spans="1:2" ht="16.5" x14ac:dyDescent="0.25">
      <c r="A132" s="168">
        <v>6</v>
      </c>
      <c r="B132" s="169" t="s">
        <v>1412</v>
      </c>
    </row>
    <row r="133" spans="1:2" ht="33" x14ac:dyDescent="0.25">
      <c r="A133" s="168">
        <v>7</v>
      </c>
      <c r="B133" s="169" t="s">
        <v>1413</v>
      </c>
    </row>
    <row r="134" spans="1:2" ht="16.5" x14ac:dyDescent="0.25">
      <c r="A134" s="168">
        <v>8</v>
      </c>
      <c r="B134" s="169" t="s">
        <v>1414</v>
      </c>
    </row>
    <row r="135" spans="1:2" ht="16.5" x14ac:dyDescent="0.25">
      <c r="A135" s="131" t="s">
        <v>65</v>
      </c>
      <c r="B135" s="132" t="s">
        <v>1430</v>
      </c>
    </row>
    <row r="136" spans="1:2" ht="33" x14ac:dyDescent="0.25">
      <c r="A136" s="168">
        <v>1</v>
      </c>
      <c r="B136" s="169" t="s">
        <v>1415</v>
      </c>
    </row>
    <row r="137" spans="1:2" ht="16.5" x14ac:dyDescent="0.25">
      <c r="A137" s="168">
        <v>2</v>
      </c>
      <c r="B137" s="169" t="s">
        <v>1416</v>
      </c>
    </row>
    <row r="138" spans="1:2" ht="16.5" x14ac:dyDescent="0.25">
      <c r="A138" s="168">
        <v>3</v>
      </c>
      <c r="B138" s="169" t="s">
        <v>1417</v>
      </c>
    </row>
    <row r="139" spans="1:2" ht="16.5" x14ac:dyDescent="0.25">
      <c r="A139" s="168">
        <v>4</v>
      </c>
      <c r="B139" s="169" t="s">
        <v>1418</v>
      </c>
    </row>
    <row r="140" spans="1:2" ht="16.5" x14ac:dyDescent="0.25">
      <c r="A140" s="168">
        <v>5</v>
      </c>
      <c r="B140" s="169" t="s">
        <v>1105</v>
      </c>
    </row>
    <row r="141" spans="1:2" ht="16.5" x14ac:dyDescent="0.25">
      <c r="A141" s="168">
        <v>6</v>
      </c>
      <c r="B141" s="169" t="s">
        <v>1106</v>
      </c>
    </row>
    <row r="142" spans="1:2" ht="16.5" x14ac:dyDescent="0.25">
      <c r="A142" s="168">
        <v>7</v>
      </c>
      <c r="B142" s="169" t="s">
        <v>1107</v>
      </c>
    </row>
    <row r="143" spans="1:2" ht="16.5" x14ac:dyDescent="0.25">
      <c r="A143" s="168">
        <v>8</v>
      </c>
      <c r="B143" s="169" t="s">
        <v>1108</v>
      </c>
    </row>
    <row r="144" spans="1:2" ht="16.5" x14ac:dyDescent="0.25">
      <c r="A144" s="168">
        <v>9</v>
      </c>
      <c r="B144" s="169" t="s">
        <v>1109</v>
      </c>
    </row>
    <row r="145" spans="1:2" ht="16.5" x14ac:dyDescent="0.25">
      <c r="A145" s="168">
        <v>10</v>
      </c>
      <c r="B145" s="169" t="s">
        <v>1419</v>
      </c>
    </row>
    <row r="146" spans="1:2" ht="16.5" x14ac:dyDescent="0.25">
      <c r="A146" s="168">
        <v>11</v>
      </c>
      <c r="B146" s="169" t="s">
        <v>1420</v>
      </c>
    </row>
    <row r="147" spans="1:2" ht="16.5" x14ac:dyDescent="0.25">
      <c r="A147" s="168">
        <v>12</v>
      </c>
      <c r="B147" s="169" t="s">
        <v>1110</v>
      </c>
    </row>
    <row r="148" spans="1:2" ht="16.5" x14ac:dyDescent="0.25">
      <c r="A148" s="168">
        <v>13</v>
      </c>
      <c r="B148" s="169" t="s">
        <v>1421</v>
      </c>
    </row>
    <row r="149" spans="1:2" ht="16.5" x14ac:dyDescent="0.25">
      <c r="A149" s="168">
        <v>14</v>
      </c>
      <c r="B149" s="169" t="s">
        <v>1422</v>
      </c>
    </row>
    <row r="150" spans="1:2" x14ac:dyDescent="0.25">
      <c r="A150" s="256">
        <v>15</v>
      </c>
      <c r="B150" s="257" t="s">
        <v>1111</v>
      </c>
    </row>
    <row r="151" spans="1:2" x14ac:dyDescent="0.25">
      <c r="A151" s="256"/>
      <c r="B151" s="257"/>
    </row>
    <row r="152" spans="1:2" x14ac:dyDescent="0.25">
      <c r="A152" s="256">
        <v>16</v>
      </c>
      <c r="B152" s="257" t="s">
        <v>1112</v>
      </c>
    </row>
    <row r="153" spans="1:2" x14ac:dyDescent="0.25">
      <c r="A153" s="256"/>
      <c r="B153" s="257"/>
    </row>
    <row r="154" spans="1:2" ht="16.5" x14ac:dyDescent="0.25">
      <c r="A154" s="168">
        <v>17</v>
      </c>
      <c r="B154" s="169" t="s">
        <v>1113</v>
      </c>
    </row>
    <row r="155" spans="1:2" ht="16.5" x14ac:dyDescent="0.25">
      <c r="A155" s="168">
        <v>18</v>
      </c>
      <c r="B155" s="169" t="s">
        <v>1423</v>
      </c>
    </row>
    <row r="156" spans="1:2" ht="16.5" x14ac:dyDescent="0.25">
      <c r="A156" s="131" t="s">
        <v>138</v>
      </c>
      <c r="B156" s="131" t="s">
        <v>1431</v>
      </c>
    </row>
    <row r="157" spans="1:2" ht="16.5" x14ac:dyDescent="0.25">
      <c r="A157" s="168">
        <v>1</v>
      </c>
      <c r="B157" s="169" t="s">
        <v>1114</v>
      </c>
    </row>
    <row r="158" spans="1:2" ht="16.5" x14ac:dyDescent="0.25">
      <c r="A158" s="168">
        <v>2</v>
      </c>
      <c r="B158" s="169" t="s">
        <v>1115</v>
      </c>
    </row>
  </sheetData>
  <mergeCells count="48">
    <mergeCell ref="A16:A17"/>
    <mergeCell ref="B16:B17"/>
    <mergeCell ref="A12:A13"/>
    <mergeCell ref="B12:B13"/>
    <mergeCell ref="A14:A15"/>
    <mergeCell ref="B14:B15"/>
    <mergeCell ref="A36:A37"/>
    <mergeCell ref="B36:B37"/>
    <mergeCell ref="A18:A19"/>
    <mergeCell ref="B18:B19"/>
    <mergeCell ref="A20:A21"/>
    <mergeCell ref="B20:B21"/>
    <mergeCell ref="A29:A30"/>
    <mergeCell ref="B29:B30"/>
    <mergeCell ref="A32:A33"/>
    <mergeCell ref="B32:B33"/>
    <mergeCell ref="A34:A35"/>
    <mergeCell ref="B34:B35"/>
    <mergeCell ref="A118:A119"/>
    <mergeCell ref="B118:B119"/>
    <mergeCell ref="A103:A104"/>
    <mergeCell ref="B103:B104"/>
    <mergeCell ref="A38:A39"/>
    <mergeCell ref="B38:B39"/>
    <mergeCell ref="A40:A41"/>
    <mergeCell ref="B40:B41"/>
    <mergeCell ref="A69:A70"/>
    <mergeCell ref="B69:B70"/>
    <mergeCell ref="A71:A72"/>
    <mergeCell ref="B71:B72"/>
    <mergeCell ref="A74:A75"/>
    <mergeCell ref="B74:B75"/>
    <mergeCell ref="A2:B2"/>
    <mergeCell ref="A1:B1"/>
    <mergeCell ref="A150:A151"/>
    <mergeCell ref="B150:B151"/>
    <mergeCell ref="A152:A153"/>
    <mergeCell ref="B152:B153"/>
    <mergeCell ref="A126:A127"/>
    <mergeCell ref="B126:B127"/>
    <mergeCell ref="A110:A111"/>
    <mergeCell ref="B110:B111"/>
    <mergeCell ref="A112:A113"/>
    <mergeCell ref="B112:B113"/>
    <mergeCell ref="A114:A115"/>
    <mergeCell ref="B114:B115"/>
    <mergeCell ref="A116:A117"/>
    <mergeCell ref="B116:B117"/>
  </mergeCells>
  <printOptions verticalCentered="1"/>
  <pageMargins left="0.4" right="0.1" top="0.5" bottom="0.5" header="0.3" footer="0.3"/>
  <pageSetup scale="82"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K423"/>
  <sheetViews>
    <sheetView zoomScaleNormal="100" workbookViewId="0">
      <pane xSplit="2" ySplit="6" topLeftCell="C287" activePane="bottomRight" state="frozen"/>
      <selection pane="topRight" activeCell="C1" sqref="C1"/>
      <selection pane="bottomLeft" activeCell="A7" sqref="A7"/>
      <selection pane="bottomRight" activeCell="G298" sqref="G298"/>
    </sheetView>
  </sheetViews>
  <sheetFormatPr defaultColWidth="9.28515625" defaultRowHeight="12.75" x14ac:dyDescent="0.25"/>
  <cols>
    <col min="1" max="1" width="4.5703125" style="98" bestFit="1" customWidth="1"/>
    <col min="2" max="2" width="18.7109375" style="184" customWidth="1"/>
    <col min="3" max="5" width="12.7109375" style="183" customWidth="1"/>
    <col min="6" max="6" width="8.5703125" style="129" bestFit="1" customWidth="1"/>
    <col min="7" max="7" width="9" style="128" bestFit="1" customWidth="1"/>
    <col min="8" max="9" width="15.28515625" style="184" customWidth="1"/>
    <col min="10" max="10" width="12.85546875" style="184" customWidth="1"/>
    <col min="11" max="11" width="11.7109375" style="184" customWidth="1"/>
    <col min="12" max="254" width="9.28515625" style="183"/>
    <col min="255" max="255" width="1" style="183" customWidth="1"/>
    <col min="256" max="256" width="0" style="183" hidden="1" customWidth="1"/>
    <col min="257" max="257" width="3.28515625" style="183" customWidth="1"/>
    <col min="258" max="258" width="4.42578125" style="183" bestFit="1" customWidth="1"/>
    <col min="259" max="259" width="15.42578125" style="183" bestFit="1" customWidth="1"/>
    <col min="260" max="262" width="9.28515625" style="183" customWidth="1"/>
    <col min="263" max="263" width="7.5703125" style="183" customWidth="1"/>
    <col min="264" max="267" width="8.7109375" style="183" customWidth="1"/>
    <col min="268" max="510" width="9.28515625" style="183"/>
    <col min="511" max="511" width="1" style="183" customWidth="1"/>
    <col min="512" max="512" width="0" style="183" hidden="1" customWidth="1"/>
    <col min="513" max="513" width="3.28515625" style="183" customWidth="1"/>
    <col min="514" max="514" width="4.42578125" style="183" bestFit="1" customWidth="1"/>
    <col min="515" max="515" width="15.42578125" style="183" bestFit="1" customWidth="1"/>
    <col min="516" max="518" width="9.28515625" style="183" customWidth="1"/>
    <col min="519" max="519" width="7.5703125" style="183" customWidth="1"/>
    <col min="520" max="523" width="8.7109375" style="183" customWidth="1"/>
    <col min="524" max="766" width="9.28515625" style="183"/>
    <col min="767" max="767" width="1" style="183" customWidth="1"/>
    <col min="768" max="768" width="0" style="183" hidden="1" customWidth="1"/>
    <col min="769" max="769" width="3.28515625" style="183" customWidth="1"/>
    <col min="770" max="770" width="4.42578125" style="183" bestFit="1" customWidth="1"/>
    <col min="771" max="771" width="15.42578125" style="183" bestFit="1" customWidth="1"/>
    <col min="772" max="774" width="9.28515625" style="183" customWidth="1"/>
    <col min="775" max="775" width="7.5703125" style="183" customWidth="1"/>
    <col min="776" max="779" width="8.7109375" style="183" customWidth="1"/>
    <col min="780" max="1022" width="9.28515625" style="183"/>
    <col min="1023" max="1023" width="1" style="183" customWidth="1"/>
    <col min="1024" max="1024" width="0" style="183" hidden="1" customWidth="1"/>
    <col min="1025" max="1025" width="3.28515625" style="183" customWidth="1"/>
    <col min="1026" max="1026" width="4.42578125" style="183" bestFit="1" customWidth="1"/>
    <col min="1027" max="1027" width="15.42578125" style="183" bestFit="1" customWidth="1"/>
    <col min="1028" max="1030" width="9.28515625" style="183" customWidth="1"/>
    <col min="1031" max="1031" width="7.5703125" style="183" customWidth="1"/>
    <col min="1032" max="1035" width="8.7109375" style="183" customWidth="1"/>
    <col min="1036" max="1278" width="9.28515625" style="183"/>
    <col min="1279" max="1279" width="1" style="183" customWidth="1"/>
    <col min="1280" max="1280" width="0" style="183" hidden="1" customWidth="1"/>
    <col min="1281" max="1281" width="3.28515625" style="183" customWidth="1"/>
    <col min="1282" max="1282" width="4.42578125" style="183" bestFit="1" customWidth="1"/>
    <col min="1283" max="1283" width="15.42578125" style="183" bestFit="1" customWidth="1"/>
    <col min="1284" max="1286" width="9.28515625" style="183" customWidth="1"/>
    <col min="1287" max="1287" width="7.5703125" style="183" customWidth="1"/>
    <col min="1288" max="1291" width="8.7109375" style="183" customWidth="1"/>
    <col min="1292" max="1534" width="9.28515625" style="183"/>
    <col min="1535" max="1535" width="1" style="183" customWidth="1"/>
    <col min="1536" max="1536" width="0" style="183" hidden="1" customWidth="1"/>
    <col min="1537" max="1537" width="3.28515625" style="183" customWidth="1"/>
    <col min="1538" max="1538" width="4.42578125" style="183" bestFit="1" customWidth="1"/>
    <col min="1539" max="1539" width="15.42578125" style="183" bestFit="1" customWidth="1"/>
    <col min="1540" max="1542" width="9.28515625" style="183" customWidth="1"/>
    <col min="1543" max="1543" width="7.5703125" style="183" customWidth="1"/>
    <col min="1544" max="1547" width="8.7109375" style="183" customWidth="1"/>
    <col min="1548" max="1790" width="9.28515625" style="183"/>
    <col min="1791" max="1791" width="1" style="183" customWidth="1"/>
    <col min="1792" max="1792" width="0" style="183" hidden="1" customWidth="1"/>
    <col min="1793" max="1793" width="3.28515625" style="183" customWidth="1"/>
    <col min="1794" max="1794" width="4.42578125" style="183" bestFit="1" customWidth="1"/>
    <col min="1795" max="1795" width="15.42578125" style="183" bestFit="1" customWidth="1"/>
    <col min="1796" max="1798" width="9.28515625" style="183" customWidth="1"/>
    <col min="1799" max="1799" width="7.5703125" style="183" customWidth="1"/>
    <col min="1800" max="1803" width="8.7109375" style="183" customWidth="1"/>
    <col min="1804" max="2046" width="9.28515625" style="183"/>
    <col min="2047" max="2047" width="1" style="183" customWidth="1"/>
    <col min="2048" max="2048" width="0" style="183" hidden="1" customWidth="1"/>
    <col min="2049" max="2049" width="3.28515625" style="183" customWidth="1"/>
    <col min="2050" max="2050" width="4.42578125" style="183" bestFit="1" customWidth="1"/>
    <col min="2051" max="2051" width="15.42578125" style="183" bestFit="1" customWidth="1"/>
    <col min="2052" max="2054" width="9.28515625" style="183" customWidth="1"/>
    <col min="2055" max="2055" width="7.5703125" style="183" customWidth="1"/>
    <col min="2056" max="2059" width="8.7109375" style="183" customWidth="1"/>
    <col min="2060" max="2302" width="9.28515625" style="183"/>
    <col min="2303" max="2303" width="1" style="183" customWidth="1"/>
    <col min="2304" max="2304" width="0" style="183" hidden="1" customWidth="1"/>
    <col min="2305" max="2305" width="3.28515625" style="183" customWidth="1"/>
    <col min="2306" max="2306" width="4.42578125" style="183" bestFit="1" customWidth="1"/>
    <col min="2307" max="2307" width="15.42578125" style="183" bestFit="1" customWidth="1"/>
    <col min="2308" max="2310" width="9.28515625" style="183" customWidth="1"/>
    <col min="2311" max="2311" width="7.5703125" style="183" customWidth="1"/>
    <col min="2312" max="2315" width="8.7109375" style="183" customWidth="1"/>
    <col min="2316" max="2558" width="9.28515625" style="183"/>
    <col min="2559" max="2559" width="1" style="183" customWidth="1"/>
    <col min="2560" max="2560" width="0" style="183" hidden="1" customWidth="1"/>
    <col min="2561" max="2561" width="3.28515625" style="183" customWidth="1"/>
    <col min="2562" max="2562" width="4.42578125" style="183" bestFit="1" customWidth="1"/>
    <col min="2563" max="2563" width="15.42578125" style="183" bestFit="1" customWidth="1"/>
    <col min="2564" max="2566" width="9.28515625" style="183" customWidth="1"/>
    <col min="2567" max="2567" width="7.5703125" style="183" customWidth="1"/>
    <col min="2568" max="2571" width="8.7109375" style="183" customWidth="1"/>
    <col min="2572" max="2814" width="9.28515625" style="183"/>
    <col min="2815" max="2815" width="1" style="183" customWidth="1"/>
    <col min="2816" max="2816" width="0" style="183" hidden="1" customWidth="1"/>
    <col min="2817" max="2817" width="3.28515625" style="183" customWidth="1"/>
    <col min="2818" max="2818" width="4.42578125" style="183" bestFit="1" customWidth="1"/>
    <col min="2819" max="2819" width="15.42578125" style="183" bestFit="1" customWidth="1"/>
    <col min="2820" max="2822" width="9.28515625" style="183" customWidth="1"/>
    <col min="2823" max="2823" width="7.5703125" style="183" customWidth="1"/>
    <col min="2824" max="2827" width="8.7109375" style="183" customWidth="1"/>
    <col min="2828" max="3070" width="9.28515625" style="183"/>
    <col min="3071" max="3071" width="1" style="183" customWidth="1"/>
    <col min="3072" max="3072" width="0" style="183" hidden="1" customWidth="1"/>
    <col min="3073" max="3073" width="3.28515625" style="183" customWidth="1"/>
    <col min="3074" max="3074" width="4.42578125" style="183" bestFit="1" customWidth="1"/>
    <col min="3075" max="3075" width="15.42578125" style="183" bestFit="1" customWidth="1"/>
    <col min="3076" max="3078" width="9.28515625" style="183" customWidth="1"/>
    <col min="3079" max="3079" width="7.5703125" style="183" customWidth="1"/>
    <col min="3080" max="3083" width="8.7109375" style="183" customWidth="1"/>
    <col min="3084" max="3326" width="9.28515625" style="183"/>
    <col min="3327" max="3327" width="1" style="183" customWidth="1"/>
    <col min="3328" max="3328" width="0" style="183" hidden="1" customWidth="1"/>
    <col min="3329" max="3329" width="3.28515625" style="183" customWidth="1"/>
    <col min="3330" max="3330" width="4.42578125" style="183" bestFit="1" customWidth="1"/>
    <col min="3331" max="3331" width="15.42578125" style="183" bestFit="1" customWidth="1"/>
    <col min="3332" max="3334" width="9.28515625" style="183" customWidth="1"/>
    <col min="3335" max="3335" width="7.5703125" style="183" customWidth="1"/>
    <col min="3336" max="3339" width="8.7109375" style="183" customWidth="1"/>
    <col min="3340" max="3582" width="9.28515625" style="183"/>
    <col min="3583" max="3583" width="1" style="183" customWidth="1"/>
    <col min="3584" max="3584" width="0" style="183" hidden="1" customWidth="1"/>
    <col min="3585" max="3585" width="3.28515625" style="183" customWidth="1"/>
    <col min="3586" max="3586" width="4.42578125" style="183" bestFit="1" customWidth="1"/>
    <col min="3587" max="3587" width="15.42578125" style="183" bestFit="1" customWidth="1"/>
    <col min="3588" max="3590" width="9.28515625" style="183" customWidth="1"/>
    <col min="3591" max="3591" width="7.5703125" style="183" customWidth="1"/>
    <col min="3592" max="3595" width="8.7109375" style="183" customWidth="1"/>
    <col min="3596" max="3838" width="9.28515625" style="183"/>
    <col min="3839" max="3839" width="1" style="183" customWidth="1"/>
    <col min="3840" max="3840" width="0" style="183" hidden="1" customWidth="1"/>
    <col min="3841" max="3841" width="3.28515625" style="183" customWidth="1"/>
    <col min="3842" max="3842" width="4.42578125" style="183" bestFit="1" customWidth="1"/>
    <col min="3843" max="3843" width="15.42578125" style="183" bestFit="1" customWidth="1"/>
    <col min="3844" max="3846" width="9.28515625" style="183" customWidth="1"/>
    <col min="3847" max="3847" width="7.5703125" style="183" customWidth="1"/>
    <col min="3848" max="3851" width="8.7109375" style="183" customWidth="1"/>
    <col min="3852" max="4094" width="9.28515625" style="183"/>
    <col min="4095" max="4095" width="1" style="183" customWidth="1"/>
    <col min="4096" max="4096" width="0" style="183" hidden="1" customWidth="1"/>
    <col min="4097" max="4097" width="3.28515625" style="183" customWidth="1"/>
    <col min="4098" max="4098" width="4.42578125" style="183" bestFit="1" customWidth="1"/>
    <col min="4099" max="4099" width="15.42578125" style="183" bestFit="1" customWidth="1"/>
    <col min="4100" max="4102" width="9.28515625" style="183" customWidth="1"/>
    <col min="4103" max="4103" width="7.5703125" style="183" customWidth="1"/>
    <col min="4104" max="4107" width="8.7109375" style="183" customWidth="1"/>
    <col min="4108" max="4350" width="9.28515625" style="183"/>
    <col min="4351" max="4351" width="1" style="183" customWidth="1"/>
    <col min="4352" max="4352" width="0" style="183" hidden="1" customWidth="1"/>
    <col min="4353" max="4353" width="3.28515625" style="183" customWidth="1"/>
    <col min="4354" max="4354" width="4.42578125" style="183" bestFit="1" customWidth="1"/>
    <col min="4355" max="4355" width="15.42578125" style="183" bestFit="1" customWidth="1"/>
    <col min="4356" max="4358" width="9.28515625" style="183" customWidth="1"/>
    <col min="4359" max="4359" width="7.5703125" style="183" customWidth="1"/>
    <col min="4360" max="4363" width="8.7109375" style="183" customWidth="1"/>
    <col min="4364" max="4606" width="9.28515625" style="183"/>
    <col min="4607" max="4607" width="1" style="183" customWidth="1"/>
    <col min="4608" max="4608" width="0" style="183" hidden="1" customWidth="1"/>
    <col min="4609" max="4609" width="3.28515625" style="183" customWidth="1"/>
    <col min="4610" max="4610" width="4.42578125" style="183" bestFit="1" customWidth="1"/>
    <col min="4611" max="4611" width="15.42578125" style="183" bestFit="1" customWidth="1"/>
    <col min="4612" max="4614" width="9.28515625" style="183" customWidth="1"/>
    <col min="4615" max="4615" width="7.5703125" style="183" customWidth="1"/>
    <col min="4616" max="4619" width="8.7109375" style="183" customWidth="1"/>
    <col min="4620" max="4862" width="9.28515625" style="183"/>
    <col min="4863" max="4863" width="1" style="183" customWidth="1"/>
    <col min="4864" max="4864" width="0" style="183" hidden="1" customWidth="1"/>
    <col min="4865" max="4865" width="3.28515625" style="183" customWidth="1"/>
    <col min="4866" max="4866" width="4.42578125" style="183" bestFit="1" customWidth="1"/>
    <col min="4867" max="4867" width="15.42578125" style="183" bestFit="1" customWidth="1"/>
    <col min="4868" max="4870" width="9.28515625" style="183" customWidth="1"/>
    <col min="4871" max="4871" width="7.5703125" style="183" customWidth="1"/>
    <col min="4872" max="4875" width="8.7109375" style="183" customWidth="1"/>
    <col min="4876" max="5118" width="9.28515625" style="183"/>
    <col min="5119" max="5119" width="1" style="183" customWidth="1"/>
    <col min="5120" max="5120" width="0" style="183" hidden="1" customWidth="1"/>
    <col min="5121" max="5121" width="3.28515625" style="183" customWidth="1"/>
    <col min="5122" max="5122" width="4.42578125" style="183" bestFit="1" customWidth="1"/>
    <col min="5123" max="5123" width="15.42578125" style="183" bestFit="1" customWidth="1"/>
    <col min="5124" max="5126" width="9.28515625" style="183" customWidth="1"/>
    <col min="5127" max="5127" width="7.5703125" style="183" customWidth="1"/>
    <col min="5128" max="5131" width="8.7109375" style="183" customWidth="1"/>
    <col min="5132" max="5374" width="9.28515625" style="183"/>
    <col min="5375" max="5375" width="1" style="183" customWidth="1"/>
    <col min="5376" max="5376" width="0" style="183" hidden="1" customWidth="1"/>
    <col min="5377" max="5377" width="3.28515625" style="183" customWidth="1"/>
    <col min="5378" max="5378" width="4.42578125" style="183" bestFit="1" customWidth="1"/>
    <col min="5379" max="5379" width="15.42578125" style="183" bestFit="1" customWidth="1"/>
    <col min="5380" max="5382" width="9.28515625" style="183" customWidth="1"/>
    <col min="5383" max="5383" width="7.5703125" style="183" customWidth="1"/>
    <col min="5384" max="5387" width="8.7109375" style="183" customWidth="1"/>
    <col min="5388" max="5630" width="9.28515625" style="183"/>
    <col min="5631" max="5631" width="1" style="183" customWidth="1"/>
    <col min="5632" max="5632" width="0" style="183" hidden="1" customWidth="1"/>
    <col min="5633" max="5633" width="3.28515625" style="183" customWidth="1"/>
    <col min="5634" max="5634" width="4.42578125" style="183" bestFit="1" customWidth="1"/>
    <col min="5635" max="5635" width="15.42578125" style="183" bestFit="1" customWidth="1"/>
    <col min="5636" max="5638" width="9.28515625" style="183" customWidth="1"/>
    <col min="5639" max="5639" width="7.5703125" style="183" customWidth="1"/>
    <col min="5640" max="5643" width="8.7109375" style="183" customWidth="1"/>
    <col min="5644" max="5886" width="9.28515625" style="183"/>
    <col min="5887" max="5887" width="1" style="183" customWidth="1"/>
    <col min="5888" max="5888" width="0" style="183" hidden="1" customWidth="1"/>
    <col min="5889" max="5889" width="3.28515625" style="183" customWidth="1"/>
    <col min="5890" max="5890" width="4.42578125" style="183" bestFit="1" customWidth="1"/>
    <col min="5891" max="5891" width="15.42578125" style="183" bestFit="1" customWidth="1"/>
    <col min="5892" max="5894" width="9.28515625" style="183" customWidth="1"/>
    <col min="5895" max="5895" width="7.5703125" style="183" customWidth="1"/>
    <col min="5896" max="5899" width="8.7109375" style="183" customWidth="1"/>
    <col min="5900" max="6142" width="9.28515625" style="183"/>
    <col min="6143" max="6143" width="1" style="183" customWidth="1"/>
    <col min="6144" max="6144" width="0" style="183" hidden="1" customWidth="1"/>
    <col min="6145" max="6145" width="3.28515625" style="183" customWidth="1"/>
    <col min="6146" max="6146" width="4.42578125" style="183" bestFit="1" customWidth="1"/>
    <col min="6147" max="6147" width="15.42578125" style="183" bestFit="1" customWidth="1"/>
    <col min="6148" max="6150" width="9.28515625" style="183" customWidth="1"/>
    <col min="6151" max="6151" width="7.5703125" style="183" customWidth="1"/>
    <col min="6152" max="6155" width="8.7109375" style="183" customWidth="1"/>
    <col min="6156" max="6398" width="9.28515625" style="183"/>
    <col min="6399" max="6399" width="1" style="183" customWidth="1"/>
    <col min="6400" max="6400" width="0" style="183" hidden="1" customWidth="1"/>
    <col min="6401" max="6401" width="3.28515625" style="183" customWidth="1"/>
    <col min="6402" max="6402" width="4.42578125" style="183" bestFit="1" customWidth="1"/>
    <col min="6403" max="6403" width="15.42578125" style="183" bestFit="1" customWidth="1"/>
    <col min="6404" max="6406" width="9.28515625" style="183" customWidth="1"/>
    <col min="6407" max="6407" width="7.5703125" style="183" customWidth="1"/>
    <col min="6408" max="6411" width="8.7109375" style="183" customWidth="1"/>
    <col min="6412" max="6654" width="9.28515625" style="183"/>
    <col min="6655" max="6655" width="1" style="183" customWidth="1"/>
    <col min="6656" max="6656" width="0" style="183" hidden="1" customWidth="1"/>
    <col min="6657" max="6657" width="3.28515625" style="183" customWidth="1"/>
    <col min="6658" max="6658" width="4.42578125" style="183" bestFit="1" customWidth="1"/>
    <col min="6659" max="6659" width="15.42578125" style="183" bestFit="1" customWidth="1"/>
    <col min="6660" max="6662" width="9.28515625" style="183" customWidth="1"/>
    <col min="6663" max="6663" width="7.5703125" style="183" customWidth="1"/>
    <col min="6664" max="6667" width="8.7109375" style="183" customWidth="1"/>
    <col min="6668" max="6910" width="9.28515625" style="183"/>
    <col min="6911" max="6911" width="1" style="183" customWidth="1"/>
    <col min="6912" max="6912" width="0" style="183" hidden="1" customWidth="1"/>
    <col min="6913" max="6913" width="3.28515625" style="183" customWidth="1"/>
    <col min="6914" max="6914" width="4.42578125" style="183" bestFit="1" customWidth="1"/>
    <col min="6915" max="6915" width="15.42578125" style="183" bestFit="1" customWidth="1"/>
    <col min="6916" max="6918" width="9.28515625" style="183" customWidth="1"/>
    <col min="6919" max="6919" width="7.5703125" style="183" customWidth="1"/>
    <col min="6920" max="6923" width="8.7109375" style="183" customWidth="1"/>
    <col min="6924" max="7166" width="9.28515625" style="183"/>
    <col min="7167" max="7167" width="1" style="183" customWidth="1"/>
    <col min="7168" max="7168" width="0" style="183" hidden="1" customWidth="1"/>
    <col min="7169" max="7169" width="3.28515625" style="183" customWidth="1"/>
    <col min="7170" max="7170" width="4.42578125" style="183" bestFit="1" customWidth="1"/>
    <col min="7171" max="7171" width="15.42578125" style="183" bestFit="1" customWidth="1"/>
    <col min="7172" max="7174" width="9.28515625" style="183" customWidth="1"/>
    <col min="7175" max="7175" width="7.5703125" style="183" customWidth="1"/>
    <col min="7176" max="7179" width="8.7109375" style="183" customWidth="1"/>
    <col min="7180" max="7422" width="9.28515625" style="183"/>
    <col min="7423" max="7423" width="1" style="183" customWidth="1"/>
    <col min="7424" max="7424" width="0" style="183" hidden="1" customWidth="1"/>
    <col min="7425" max="7425" width="3.28515625" style="183" customWidth="1"/>
    <col min="7426" max="7426" width="4.42578125" style="183" bestFit="1" customWidth="1"/>
    <col min="7427" max="7427" width="15.42578125" style="183" bestFit="1" customWidth="1"/>
    <col min="7428" max="7430" width="9.28515625" style="183" customWidth="1"/>
    <col min="7431" max="7431" width="7.5703125" style="183" customWidth="1"/>
    <col min="7432" max="7435" width="8.7109375" style="183" customWidth="1"/>
    <col min="7436" max="7678" width="9.28515625" style="183"/>
    <col min="7679" max="7679" width="1" style="183" customWidth="1"/>
    <col min="7680" max="7680" width="0" style="183" hidden="1" customWidth="1"/>
    <col min="7681" max="7681" width="3.28515625" style="183" customWidth="1"/>
    <col min="7682" max="7682" width="4.42578125" style="183" bestFit="1" customWidth="1"/>
    <col min="7683" max="7683" width="15.42578125" style="183" bestFit="1" customWidth="1"/>
    <col min="7684" max="7686" width="9.28515625" style="183" customWidth="1"/>
    <col min="7687" max="7687" width="7.5703125" style="183" customWidth="1"/>
    <col min="7688" max="7691" width="8.7109375" style="183" customWidth="1"/>
    <col min="7692" max="7934" width="9.28515625" style="183"/>
    <col min="7935" max="7935" width="1" style="183" customWidth="1"/>
    <col min="7936" max="7936" width="0" style="183" hidden="1" customWidth="1"/>
    <col min="7937" max="7937" width="3.28515625" style="183" customWidth="1"/>
    <col min="7938" max="7938" width="4.42578125" style="183" bestFit="1" customWidth="1"/>
    <col min="7939" max="7939" width="15.42578125" style="183" bestFit="1" customWidth="1"/>
    <col min="7940" max="7942" width="9.28515625" style="183" customWidth="1"/>
    <col min="7943" max="7943" width="7.5703125" style="183" customWidth="1"/>
    <col min="7944" max="7947" width="8.7109375" style="183" customWidth="1"/>
    <col min="7948" max="8190" width="9.28515625" style="183"/>
    <col min="8191" max="8191" width="1" style="183" customWidth="1"/>
    <col min="8192" max="8192" width="0" style="183" hidden="1" customWidth="1"/>
    <col min="8193" max="8193" width="3.28515625" style="183" customWidth="1"/>
    <col min="8194" max="8194" width="4.42578125" style="183" bestFit="1" customWidth="1"/>
    <col min="8195" max="8195" width="15.42578125" style="183" bestFit="1" customWidth="1"/>
    <col min="8196" max="8198" width="9.28515625" style="183" customWidth="1"/>
    <col min="8199" max="8199" width="7.5703125" style="183" customWidth="1"/>
    <col min="8200" max="8203" width="8.7109375" style="183" customWidth="1"/>
    <col min="8204" max="8446" width="9.28515625" style="183"/>
    <col min="8447" max="8447" width="1" style="183" customWidth="1"/>
    <col min="8448" max="8448" width="0" style="183" hidden="1" customWidth="1"/>
    <col min="8449" max="8449" width="3.28515625" style="183" customWidth="1"/>
    <col min="8450" max="8450" width="4.42578125" style="183" bestFit="1" customWidth="1"/>
    <col min="8451" max="8451" width="15.42578125" style="183" bestFit="1" customWidth="1"/>
    <col min="8452" max="8454" width="9.28515625" style="183" customWidth="1"/>
    <col min="8455" max="8455" width="7.5703125" style="183" customWidth="1"/>
    <col min="8456" max="8459" width="8.7109375" style="183" customWidth="1"/>
    <col min="8460" max="8702" width="9.28515625" style="183"/>
    <col min="8703" max="8703" width="1" style="183" customWidth="1"/>
    <col min="8704" max="8704" width="0" style="183" hidden="1" customWidth="1"/>
    <col min="8705" max="8705" width="3.28515625" style="183" customWidth="1"/>
    <col min="8706" max="8706" width="4.42578125" style="183" bestFit="1" customWidth="1"/>
    <col min="8707" max="8707" width="15.42578125" style="183" bestFit="1" customWidth="1"/>
    <col min="8708" max="8710" width="9.28515625" style="183" customWidth="1"/>
    <col min="8711" max="8711" width="7.5703125" style="183" customWidth="1"/>
    <col min="8712" max="8715" width="8.7109375" style="183" customWidth="1"/>
    <col min="8716" max="8958" width="9.28515625" style="183"/>
    <col min="8959" max="8959" width="1" style="183" customWidth="1"/>
    <col min="8960" max="8960" width="0" style="183" hidden="1" customWidth="1"/>
    <col min="8961" max="8961" width="3.28515625" style="183" customWidth="1"/>
    <col min="8962" max="8962" width="4.42578125" style="183" bestFit="1" customWidth="1"/>
    <col min="8963" max="8963" width="15.42578125" style="183" bestFit="1" customWidth="1"/>
    <col min="8964" max="8966" width="9.28515625" style="183" customWidth="1"/>
    <col min="8967" max="8967" width="7.5703125" style="183" customWidth="1"/>
    <col min="8968" max="8971" width="8.7109375" style="183" customWidth="1"/>
    <col min="8972" max="9214" width="9.28515625" style="183"/>
    <col min="9215" max="9215" width="1" style="183" customWidth="1"/>
    <col min="9216" max="9216" width="0" style="183" hidden="1" customWidth="1"/>
    <col min="9217" max="9217" width="3.28515625" style="183" customWidth="1"/>
    <col min="9218" max="9218" width="4.42578125" style="183" bestFit="1" customWidth="1"/>
    <col min="9219" max="9219" width="15.42578125" style="183" bestFit="1" customWidth="1"/>
    <col min="9220" max="9222" width="9.28515625" style="183" customWidth="1"/>
    <col min="9223" max="9223" width="7.5703125" style="183" customWidth="1"/>
    <col min="9224" max="9227" width="8.7109375" style="183" customWidth="1"/>
    <col min="9228" max="9470" width="9.28515625" style="183"/>
    <col min="9471" max="9471" width="1" style="183" customWidth="1"/>
    <col min="9472" max="9472" width="0" style="183" hidden="1" customWidth="1"/>
    <col min="9473" max="9473" width="3.28515625" style="183" customWidth="1"/>
    <col min="9474" max="9474" width="4.42578125" style="183" bestFit="1" customWidth="1"/>
    <col min="9475" max="9475" width="15.42578125" style="183" bestFit="1" customWidth="1"/>
    <col min="9476" max="9478" width="9.28515625" style="183" customWidth="1"/>
    <col min="9479" max="9479" width="7.5703125" style="183" customWidth="1"/>
    <col min="9480" max="9483" width="8.7109375" style="183" customWidth="1"/>
    <col min="9484" max="9726" width="9.28515625" style="183"/>
    <col min="9727" max="9727" width="1" style="183" customWidth="1"/>
    <col min="9728" max="9728" width="0" style="183" hidden="1" customWidth="1"/>
    <col min="9729" max="9729" width="3.28515625" style="183" customWidth="1"/>
    <col min="9730" max="9730" width="4.42578125" style="183" bestFit="1" customWidth="1"/>
    <col min="9731" max="9731" width="15.42578125" style="183" bestFit="1" customWidth="1"/>
    <col min="9732" max="9734" width="9.28515625" style="183" customWidth="1"/>
    <col min="9735" max="9735" width="7.5703125" style="183" customWidth="1"/>
    <col min="9736" max="9739" width="8.7109375" style="183" customWidth="1"/>
    <col min="9740" max="9982" width="9.28515625" style="183"/>
    <col min="9983" max="9983" width="1" style="183" customWidth="1"/>
    <col min="9984" max="9984" width="0" style="183" hidden="1" customWidth="1"/>
    <col min="9985" max="9985" width="3.28515625" style="183" customWidth="1"/>
    <col min="9986" max="9986" width="4.42578125" style="183" bestFit="1" customWidth="1"/>
    <col min="9987" max="9987" width="15.42578125" style="183" bestFit="1" customWidth="1"/>
    <col min="9988" max="9990" width="9.28515625" style="183" customWidth="1"/>
    <col min="9991" max="9991" width="7.5703125" style="183" customWidth="1"/>
    <col min="9992" max="9995" width="8.7109375" style="183" customWidth="1"/>
    <col min="9996" max="10238" width="9.28515625" style="183"/>
    <col min="10239" max="10239" width="1" style="183" customWidth="1"/>
    <col min="10240" max="10240" width="0" style="183" hidden="1" customWidth="1"/>
    <col min="10241" max="10241" width="3.28515625" style="183" customWidth="1"/>
    <col min="10242" max="10242" width="4.42578125" style="183" bestFit="1" customWidth="1"/>
    <col min="10243" max="10243" width="15.42578125" style="183" bestFit="1" customWidth="1"/>
    <col min="10244" max="10246" width="9.28515625" style="183" customWidth="1"/>
    <col min="10247" max="10247" width="7.5703125" style="183" customWidth="1"/>
    <col min="10248" max="10251" width="8.7109375" style="183" customWidth="1"/>
    <col min="10252" max="10494" width="9.28515625" style="183"/>
    <col min="10495" max="10495" width="1" style="183" customWidth="1"/>
    <col min="10496" max="10496" width="0" style="183" hidden="1" customWidth="1"/>
    <col min="10497" max="10497" width="3.28515625" style="183" customWidth="1"/>
    <col min="10498" max="10498" width="4.42578125" style="183" bestFit="1" customWidth="1"/>
    <col min="10499" max="10499" width="15.42578125" style="183" bestFit="1" customWidth="1"/>
    <col min="10500" max="10502" width="9.28515625" style="183" customWidth="1"/>
    <col min="10503" max="10503" width="7.5703125" style="183" customWidth="1"/>
    <col min="10504" max="10507" width="8.7109375" style="183" customWidth="1"/>
    <col min="10508" max="10750" width="9.28515625" style="183"/>
    <col min="10751" max="10751" width="1" style="183" customWidth="1"/>
    <col min="10752" max="10752" width="0" style="183" hidden="1" customWidth="1"/>
    <col min="10753" max="10753" width="3.28515625" style="183" customWidth="1"/>
    <col min="10754" max="10754" width="4.42578125" style="183" bestFit="1" customWidth="1"/>
    <col min="10755" max="10755" width="15.42578125" style="183" bestFit="1" customWidth="1"/>
    <col min="10756" max="10758" width="9.28515625" style="183" customWidth="1"/>
    <col min="10759" max="10759" width="7.5703125" style="183" customWidth="1"/>
    <col min="10760" max="10763" width="8.7109375" style="183" customWidth="1"/>
    <col min="10764" max="11006" width="9.28515625" style="183"/>
    <col min="11007" max="11007" width="1" style="183" customWidth="1"/>
    <col min="11008" max="11008" width="0" style="183" hidden="1" customWidth="1"/>
    <col min="11009" max="11009" width="3.28515625" style="183" customWidth="1"/>
    <col min="11010" max="11010" width="4.42578125" style="183" bestFit="1" customWidth="1"/>
    <col min="11011" max="11011" width="15.42578125" style="183" bestFit="1" customWidth="1"/>
    <col min="11012" max="11014" width="9.28515625" style="183" customWidth="1"/>
    <col min="11015" max="11015" width="7.5703125" style="183" customWidth="1"/>
    <col min="11016" max="11019" width="8.7109375" style="183" customWidth="1"/>
    <col min="11020" max="11262" width="9.28515625" style="183"/>
    <col min="11263" max="11263" width="1" style="183" customWidth="1"/>
    <col min="11264" max="11264" width="0" style="183" hidden="1" customWidth="1"/>
    <col min="11265" max="11265" width="3.28515625" style="183" customWidth="1"/>
    <col min="11266" max="11266" width="4.42578125" style="183" bestFit="1" customWidth="1"/>
    <col min="11267" max="11267" width="15.42578125" style="183" bestFit="1" customWidth="1"/>
    <col min="11268" max="11270" width="9.28515625" style="183" customWidth="1"/>
    <col min="11271" max="11271" width="7.5703125" style="183" customWidth="1"/>
    <col min="11272" max="11275" width="8.7109375" style="183" customWidth="1"/>
    <col min="11276" max="11518" width="9.28515625" style="183"/>
    <col min="11519" max="11519" width="1" style="183" customWidth="1"/>
    <col min="11520" max="11520" width="0" style="183" hidden="1" customWidth="1"/>
    <col min="11521" max="11521" width="3.28515625" style="183" customWidth="1"/>
    <col min="11522" max="11522" width="4.42578125" style="183" bestFit="1" customWidth="1"/>
    <col min="11523" max="11523" width="15.42578125" style="183" bestFit="1" customWidth="1"/>
    <col min="11524" max="11526" width="9.28515625" style="183" customWidth="1"/>
    <col min="11527" max="11527" width="7.5703125" style="183" customWidth="1"/>
    <col min="11528" max="11531" width="8.7109375" style="183" customWidth="1"/>
    <col min="11532" max="11774" width="9.28515625" style="183"/>
    <col min="11775" max="11775" width="1" style="183" customWidth="1"/>
    <col min="11776" max="11776" width="0" style="183" hidden="1" customWidth="1"/>
    <col min="11777" max="11777" width="3.28515625" style="183" customWidth="1"/>
    <col min="11778" max="11778" width="4.42578125" style="183" bestFit="1" customWidth="1"/>
    <col min="11779" max="11779" width="15.42578125" style="183" bestFit="1" customWidth="1"/>
    <col min="11780" max="11782" width="9.28515625" style="183" customWidth="1"/>
    <col min="11783" max="11783" width="7.5703125" style="183" customWidth="1"/>
    <col min="11784" max="11787" width="8.7109375" style="183" customWidth="1"/>
    <col min="11788" max="12030" width="9.28515625" style="183"/>
    <col min="12031" max="12031" width="1" style="183" customWidth="1"/>
    <col min="12032" max="12032" width="0" style="183" hidden="1" customWidth="1"/>
    <col min="12033" max="12033" width="3.28515625" style="183" customWidth="1"/>
    <col min="12034" max="12034" width="4.42578125" style="183" bestFit="1" customWidth="1"/>
    <col min="12035" max="12035" width="15.42578125" style="183" bestFit="1" customWidth="1"/>
    <col min="12036" max="12038" width="9.28515625" style="183" customWidth="1"/>
    <col min="12039" max="12039" width="7.5703125" style="183" customWidth="1"/>
    <col min="12040" max="12043" width="8.7109375" style="183" customWidth="1"/>
    <col min="12044" max="12286" width="9.28515625" style="183"/>
    <col min="12287" max="12287" width="1" style="183" customWidth="1"/>
    <col min="12288" max="12288" width="0" style="183" hidden="1" customWidth="1"/>
    <col min="12289" max="12289" width="3.28515625" style="183" customWidth="1"/>
    <col min="12290" max="12290" width="4.42578125" style="183" bestFit="1" customWidth="1"/>
    <col min="12291" max="12291" width="15.42578125" style="183" bestFit="1" customWidth="1"/>
    <col min="12292" max="12294" width="9.28515625" style="183" customWidth="1"/>
    <col min="12295" max="12295" width="7.5703125" style="183" customWidth="1"/>
    <col min="12296" max="12299" width="8.7109375" style="183" customWidth="1"/>
    <col min="12300" max="12542" width="9.28515625" style="183"/>
    <col min="12543" max="12543" width="1" style="183" customWidth="1"/>
    <col min="12544" max="12544" width="0" style="183" hidden="1" customWidth="1"/>
    <col min="12545" max="12545" width="3.28515625" style="183" customWidth="1"/>
    <col min="12546" max="12546" width="4.42578125" style="183" bestFit="1" customWidth="1"/>
    <col min="12547" max="12547" width="15.42578125" style="183" bestFit="1" customWidth="1"/>
    <col min="12548" max="12550" width="9.28515625" style="183" customWidth="1"/>
    <col min="12551" max="12551" width="7.5703125" style="183" customWidth="1"/>
    <col min="12552" max="12555" width="8.7109375" style="183" customWidth="1"/>
    <col min="12556" max="12798" width="9.28515625" style="183"/>
    <col min="12799" max="12799" width="1" style="183" customWidth="1"/>
    <col min="12800" max="12800" width="0" style="183" hidden="1" customWidth="1"/>
    <col min="12801" max="12801" width="3.28515625" style="183" customWidth="1"/>
    <col min="12802" max="12802" width="4.42578125" style="183" bestFit="1" customWidth="1"/>
    <col min="12803" max="12803" width="15.42578125" style="183" bestFit="1" customWidth="1"/>
    <col min="12804" max="12806" width="9.28515625" style="183" customWidth="1"/>
    <col min="12807" max="12807" width="7.5703125" style="183" customWidth="1"/>
    <col min="12808" max="12811" width="8.7109375" style="183" customWidth="1"/>
    <col min="12812" max="13054" width="9.28515625" style="183"/>
    <col min="13055" max="13055" width="1" style="183" customWidth="1"/>
    <col min="13056" max="13056" width="0" style="183" hidden="1" customWidth="1"/>
    <col min="13057" max="13057" width="3.28515625" style="183" customWidth="1"/>
    <col min="13058" max="13058" width="4.42578125" style="183" bestFit="1" customWidth="1"/>
    <col min="13059" max="13059" width="15.42578125" style="183" bestFit="1" customWidth="1"/>
    <col min="13060" max="13062" width="9.28515625" style="183" customWidth="1"/>
    <col min="13063" max="13063" width="7.5703125" style="183" customWidth="1"/>
    <col min="13064" max="13067" width="8.7109375" style="183" customWidth="1"/>
    <col min="13068" max="13310" width="9.28515625" style="183"/>
    <col min="13311" max="13311" width="1" style="183" customWidth="1"/>
    <col min="13312" max="13312" width="0" style="183" hidden="1" customWidth="1"/>
    <col min="13313" max="13313" width="3.28515625" style="183" customWidth="1"/>
    <col min="13314" max="13314" width="4.42578125" style="183" bestFit="1" customWidth="1"/>
    <col min="13315" max="13315" width="15.42578125" style="183" bestFit="1" customWidth="1"/>
    <col min="13316" max="13318" width="9.28515625" style="183" customWidth="1"/>
    <col min="13319" max="13319" width="7.5703125" style="183" customWidth="1"/>
    <col min="13320" max="13323" width="8.7109375" style="183" customWidth="1"/>
    <col min="13324" max="13566" width="9.28515625" style="183"/>
    <col min="13567" max="13567" width="1" style="183" customWidth="1"/>
    <col min="13568" max="13568" width="0" style="183" hidden="1" customWidth="1"/>
    <col min="13569" max="13569" width="3.28515625" style="183" customWidth="1"/>
    <col min="13570" max="13570" width="4.42578125" style="183" bestFit="1" customWidth="1"/>
    <col min="13571" max="13571" width="15.42578125" style="183" bestFit="1" customWidth="1"/>
    <col min="13572" max="13574" width="9.28515625" style="183" customWidth="1"/>
    <col min="13575" max="13575" width="7.5703125" style="183" customWidth="1"/>
    <col min="13576" max="13579" width="8.7109375" style="183" customWidth="1"/>
    <col min="13580" max="13822" width="9.28515625" style="183"/>
    <col min="13823" max="13823" width="1" style="183" customWidth="1"/>
    <col min="13824" max="13824" width="0" style="183" hidden="1" customWidth="1"/>
    <col min="13825" max="13825" width="3.28515625" style="183" customWidth="1"/>
    <col min="13826" max="13826" width="4.42578125" style="183" bestFit="1" customWidth="1"/>
    <col min="13827" max="13827" width="15.42578125" style="183" bestFit="1" customWidth="1"/>
    <col min="13828" max="13830" width="9.28515625" style="183" customWidth="1"/>
    <col min="13831" max="13831" width="7.5703125" style="183" customWidth="1"/>
    <col min="13832" max="13835" width="8.7109375" style="183" customWidth="1"/>
    <col min="13836" max="14078" width="9.28515625" style="183"/>
    <col min="14079" max="14079" width="1" style="183" customWidth="1"/>
    <col min="14080" max="14080" width="0" style="183" hidden="1" customWidth="1"/>
    <col min="14081" max="14081" width="3.28515625" style="183" customWidth="1"/>
    <col min="14082" max="14082" width="4.42578125" style="183" bestFit="1" customWidth="1"/>
    <col min="14083" max="14083" width="15.42578125" style="183" bestFit="1" customWidth="1"/>
    <col min="14084" max="14086" width="9.28515625" style="183" customWidth="1"/>
    <col min="14087" max="14087" width="7.5703125" style="183" customWidth="1"/>
    <col min="14088" max="14091" width="8.7109375" style="183" customWidth="1"/>
    <col min="14092" max="14334" width="9.28515625" style="183"/>
    <col min="14335" max="14335" width="1" style="183" customWidth="1"/>
    <col min="14336" max="14336" width="0" style="183" hidden="1" customWidth="1"/>
    <col min="14337" max="14337" width="3.28515625" style="183" customWidth="1"/>
    <col min="14338" max="14338" width="4.42578125" style="183" bestFit="1" customWidth="1"/>
    <col min="14339" max="14339" width="15.42578125" style="183" bestFit="1" customWidth="1"/>
    <col min="14340" max="14342" width="9.28515625" style="183" customWidth="1"/>
    <col min="14343" max="14343" width="7.5703125" style="183" customWidth="1"/>
    <col min="14344" max="14347" width="8.7109375" style="183" customWidth="1"/>
    <col min="14348" max="14590" width="9.28515625" style="183"/>
    <col min="14591" max="14591" width="1" style="183" customWidth="1"/>
    <col min="14592" max="14592" width="0" style="183" hidden="1" customWidth="1"/>
    <col min="14593" max="14593" width="3.28515625" style="183" customWidth="1"/>
    <col min="14594" max="14594" width="4.42578125" style="183" bestFit="1" customWidth="1"/>
    <col min="14595" max="14595" width="15.42578125" style="183" bestFit="1" customWidth="1"/>
    <col min="14596" max="14598" width="9.28515625" style="183" customWidth="1"/>
    <col min="14599" max="14599" width="7.5703125" style="183" customWidth="1"/>
    <col min="14600" max="14603" width="8.7109375" style="183" customWidth="1"/>
    <col min="14604" max="14846" width="9.28515625" style="183"/>
    <col min="14847" max="14847" width="1" style="183" customWidth="1"/>
    <col min="14848" max="14848" width="0" style="183" hidden="1" customWidth="1"/>
    <col min="14849" max="14849" width="3.28515625" style="183" customWidth="1"/>
    <col min="14850" max="14850" width="4.42578125" style="183" bestFit="1" customWidth="1"/>
    <col min="14851" max="14851" width="15.42578125" style="183" bestFit="1" customWidth="1"/>
    <col min="14852" max="14854" width="9.28515625" style="183" customWidth="1"/>
    <col min="14855" max="14855" width="7.5703125" style="183" customWidth="1"/>
    <col min="14856" max="14859" width="8.7109375" style="183" customWidth="1"/>
    <col min="14860" max="15102" width="9.28515625" style="183"/>
    <col min="15103" max="15103" width="1" style="183" customWidth="1"/>
    <col min="15104" max="15104" width="0" style="183" hidden="1" customWidth="1"/>
    <col min="15105" max="15105" width="3.28515625" style="183" customWidth="1"/>
    <col min="15106" max="15106" width="4.42578125" style="183" bestFit="1" customWidth="1"/>
    <col min="15107" max="15107" width="15.42578125" style="183" bestFit="1" customWidth="1"/>
    <col min="15108" max="15110" width="9.28515625" style="183" customWidth="1"/>
    <col min="15111" max="15111" width="7.5703125" style="183" customWidth="1"/>
    <col min="15112" max="15115" width="8.7109375" style="183" customWidth="1"/>
    <col min="15116" max="15358" width="9.28515625" style="183"/>
    <col min="15359" max="15359" width="1" style="183" customWidth="1"/>
    <col min="15360" max="15360" width="0" style="183" hidden="1" customWidth="1"/>
    <col min="15361" max="15361" width="3.28515625" style="183" customWidth="1"/>
    <col min="15362" max="15362" width="4.42578125" style="183" bestFit="1" customWidth="1"/>
    <col min="15363" max="15363" width="15.42578125" style="183" bestFit="1" customWidth="1"/>
    <col min="15364" max="15366" width="9.28515625" style="183" customWidth="1"/>
    <col min="15367" max="15367" width="7.5703125" style="183" customWidth="1"/>
    <col min="15368" max="15371" width="8.7109375" style="183" customWidth="1"/>
    <col min="15372" max="15614" width="9.28515625" style="183"/>
    <col min="15615" max="15615" width="1" style="183" customWidth="1"/>
    <col min="15616" max="15616" width="0" style="183" hidden="1" customWidth="1"/>
    <col min="15617" max="15617" width="3.28515625" style="183" customWidth="1"/>
    <col min="15618" max="15618" width="4.42578125" style="183" bestFit="1" customWidth="1"/>
    <col min="15619" max="15619" width="15.42578125" style="183" bestFit="1" customWidth="1"/>
    <col min="15620" max="15622" width="9.28515625" style="183" customWidth="1"/>
    <col min="15623" max="15623" width="7.5703125" style="183" customWidth="1"/>
    <col min="15624" max="15627" width="8.7109375" style="183" customWidth="1"/>
    <col min="15628" max="15870" width="9.28515625" style="183"/>
    <col min="15871" max="15871" width="1" style="183" customWidth="1"/>
    <col min="15872" max="15872" width="0" style="183" hidden="1" customWidth="1"/>
    <col min="15873" max="15873" width="3.28515625" style="183" customWidth="1"/>
    <col min="15874" max="15874" width="4.42578125" style="183" bestFit="1" customWidth="1"/>
    <col min="15875" max="15875" width="15.42578125" style="183" bestFit="1" customWidth="1"/>
    <col min="15876" max="15878" width="9.28515625" style="183" customWidth="1"/>
    <col min="15879" max="15879" width="7.5703125" style="183" customWidth="1"/>
    <col min="15880" max="15883" width="8.7109375" style="183" customWidth="1"/>
    <col min="15884" max="16126" width="9.28515625" style="183"/>
    <col min="16127" max="16127" width="1" style="183" customWidth="1"/>
    <col min="16128" max="16128" width="0" style="183" hidden="1" customWidth="1"/>
    <col min="16129" max="16129" width="3.28515625" style="183" customWidth="1"/>
    <col min="16130" max="16130" width="4.42578125" style="183" bestFit="1" customWidth="1"/>
    <col min="16131" max="16131" width="15.42578125" style="183" bestFit="1" customWidth="1"/>
    <col min="16132" max="16134" width="9.28515625" style="183" customWidth="1"/>
    <col min="16135" max="16135" width="7.5703125" style="183" customWidth="1"/>
    <col min="16136" max="16139" width="8.7109375" style="183" customWidth="1"/>
    <col min="16140" max="16384" width="9.28515625" style="183"/>
  </cols>
  <sheetData>
    <row r="1" spans="1:11" ht="14.25" x14ac:dyDescent="0.25">
      <c r="A1" s="269" t="s">
        <v>925</v>
      </c>
      <c r="B1" s="269"/>
      <c r="C1" s="269"/>
      <c r="D1" s="269"/>
      <c r="E1" s="269"/>
      <c r="F1" s="269"/>
      <c r="G1" s="269"/>
      <c r="H1" s="269"/>
      <c r="I1" s="269"/>
      <c r="J1" s="269"/>
      <c r="K1" s="269"/>
    </row>
    <row r="2" spans="1:11" ht="14.25" x14ac:dyDescent="0.25">
      <c r="A2" s="269" t="s">
        <v>156</v>
      </c>
      <c r="B2" s="269"/>
      <c r="C2" s="269"/>
      <c r="D2" s="269"/>
      <c r="E2" s="269"/>
      <c r="F2" s="269"/>
      <c r="G2" s="269"/>
      <c r="H2" s="269"/>
      <c r="I2" s="269"/>
      <c r="J2" s="269"/>
      <c r="K2" s="269"/>
    </row>
    <row r="3" spans="1:11" ht="15" x14ac:dyDescent="0.25">
      <c r="A3" s="270" t="s">
        <v>1442</v>
      </c>
      <c r="B3" s="270"/>
      <c r="C3" s="270"/>
      <c r="D3" s="270"/>
      <c r="E3" s="270"/>
      <c r="F3" s="270"/>
      <c r="G3" s="270"/>
      <c r="H3" s="270"/>
      <c r="I3" s="270"/>
      <c r="J3" s="270"/>
      <c r="K3" s="270"/>
    </row>
    <row r="4" spans="1:11" x14ac:dyDescent="0.25">
      <c r="C4" s="70"/>
      <c r="D4" s="70"/>
      <c r="E4" s="70"/>
      <c r="F4" s="116"/>
      <c r="G4" s="117"/>
      <c r="H4" s="118"/>
      <c r="I4" s="118"/>
      <c r="J4" s="118"/>
      <c r="K4" s="118"/>
    </row>
    <row r="5" spans="1:11" x14ac:dyDescent="0.25">
      <c r="A5" s="241" t="s">
        <v>0</v>
      </c>
      <c r="B5" s="242" t="s">
        <v>930</v>
      </c>
      <c r="C5" s="273" t="s">
        <v>931</v>
      </c>
      <c r="D5" s="274"/>
      <c r="E5" s="275"/>
      <c r="F5" s="246" t="s">
        <v>181</v>
      </c>
      <c r="G5" s="246"/>
      <c r="H5" s="273" t="s">
        <v>932</v>
      </c>
      <c r="I5" s="274"/>
      <c r="J5" s="274"/>
      <c r="K5" s="275"/>
    </row>
    <row r="6" spans="1:11" x14ac:dyDescent="0.25">
      <c r="A6" s="241"/>
      <c r="B6" s="271"/>
      <c r="C6" s="276"/>
      <c r="D6" s="277"/>
      <c r="E6" s="278"/>
      <c r="F6" s="164" t="s">
        <v>57</v>
      </c>
      <c r="G6" s="164" t="s">
        <v>56</v>
      </c>
      <c r="H6" s="276"/>
      <c r="I6" s="277"/>
      <c r="J6" s="277"/>
      <c r="K6" s="278"/>
    </row>
    <row r="7" spans="1:11" x14ac:dyDescent="0.25">
      <c r="A7" s="162">
        <v>1</v>
      </c>
      <c r="B7" s="174" t="s">
        <v>1138</v>
      </c>
      <c r="C7" s="272"/>
      <c r="D7" s="272"/>
      <c r="E7" s="272"/>
      <c r="F7" s="163"/>
      <c r="G7" s="164">
        <f>SUM(G8:G16)</f>
        <v>271</v>
      </c>
      <c r="H7" s="264"/>
      <c r="I7" s="264"/>
      <c r="J7" s="264"/>
      <c r="K7" s="264"/>
    </row>
    <row r="8" spans="1:11" x14ac:dyDescent="0.25">
      <c r="A8" s="10"/>
      <c r="B8" s="173" t="s">
        <v>336</v>
      </c>
      <c r="C8" s="272" t="s">
        <v>337</v>
      </c>
      <c r="D8" s="272"/>
      <c r="E8" s="272"/>
      <c r="F8" s="163"/>
      <c r="G8" s="163">
        <v>50</v>
      </c>
      <c r="H8" s="279" t="s">
        <v>357</v>
      </c>
      <c r="I8" s="280"/>
      <c r="J8" s="280"/>
      <c r="K8" s="281"/>
    </row>
    <row r="9" spans="1:11" x14ac:dyDescent="0.25">
      <c r="A9" s="10"/>
      <c r="B9" s="173"/>
      <c r="C9" s="272" t="s">
        <v>338</v>
      </c>
      <c r="D9" s="272"/>
      <c r="E9" s="272"/>
      <c r="F9" s="163"/>
      <c r="G9" s="163">
        <v>60</v>
      </c>
      <c r="H9" s="282"/>
      <c r="I9" s="283"/>
      <c r="J9" s="283"/>
      <c r="K9" s="284"/>
    </row>
    <row r="10" spans="1:11" x14ac:dyDescent="0.25">
      <c r="A10" s="10"/>
      <c r="B10" s="173" t="s">
        <v>339</v>
      </c>
      <c r="C10" s="272" t="s">
        <v>340</v>
      </c>
      <c r="D10" s="272"/>
      <c r="E10" s="272"/>
      <c r="F10" s="163"/>
      <c r="G10" s="163">
        <v>20</v>
      </c>
      <c r="H10" s="282"/>
      <c r="I10" s="283"/>
      <c r="J10" s="283"/>
      <c r="K10" s="284"/>
    </row>
    <row r="11" spans="1:11" x14ac:dyDescent="0.25">
      <c r="A11" s="10"/>
      <c r="B11" s="173"/>
      <c r="C11" s="272" t="s">
        <v>341</v>
      </c>
      <c r="D11" s="272"/>
      <c r="E11" s="272"/>
      <c r="F11" s="163"/>
      <c r="G11" s="163">
        <v>50</v>
      </c>
      <c r="H11" s="282"/>
      <c r="I11" s="283"/>
      <c r="J11" s="283"/>
      <c r="K11" s="284"/>
    </row>
    <row r="12" spans="1:11" x14ac:dyDescent="0.25">
      <c r="A12" s="10"/>
      <c r="B12" s="173"/>
      <c r="C12" s="272" t="s">
        <v>342</v>
      </c>
      <c r="D12" s="272"/>
      <c r="E12" s="272"/>
      <c r="F12" s="163"/>
      <c r="G12" s="163">
        <v>20</v>
      </c>
      <c r="H12" s="282"/>
      <c r="I12" s="283"/>
      <c r="J12" s="283"/>
      <c r="K12" s="284"/>
    </row>
    <row r="13" spans="1:11" x14ac:dyDescent="0.25">
      <c r="A13" s="10"/>
      <c r="B13" s="173"/>
      <c r="C13" s="272" t="s">
        <v>343</v>
      </c>
      <c r="D13" s="272"/>
      <c r="E13" s="272"/>
      <c r="F13" s="163"/>
      <c r="G13" s="163">
        <v>15</v>
      </c>
      <c r="H13" s="282"/>
      <c r="I13" s="283"/>
      <c r="J13" s="283"/>
      <c r="K13" s="284"/>
    </row>
    <row r="14" spans="1:11" x14ac:dyDescent="0.25">
      <c r="A14" s="10"/>
      <c r="B14" s="173" t="s">
        <v>344</v>
      </c>
      <c r="C14" s="272" t="s">
        <v>345</v>
      </c>
      <c r="D14" s="272"/>
      <c r="E14" s="272"/>
      <c r="F14" s="163"/>
      <c r="G14" s="163">
        <v>25</v>
      </c>
      <c r="H14" s="282"/>
      <c r="I14" s="283"/>
      <c r="J14" s="283"/>
      <c r="K14" s="284"/>
    </row>
    <row r="15" spans="1:11" x14ac:dyDescent="0.25">
      <c r="A15" s="10"/>
      <c r="B15" s="173" t="s">
        <v>346</v>
      </c>
      <c r="C15" s="272" t="s">
        <v>347</v>
      </c>
      <c r="D15" s="272"/>
      <c r="E15" s="272"/>
      <c r="F15" s="163"/>
      <c r="G15" s="163">
        <v>15</v>
      </c>
      <c r="H15" s="282"/>
      <c r="I15" s="283"/>
      <c r="J15" s="283"/>
      <c r="K15" s="284"/>
    </row>
    <row r="16" spans="1:11" x14ac:dyDescent="0.25">
      <c r="A16" s="10"/>
      <c r="B16" s="173"/>
      <c r="C16" s="272" t="s">
        <v>348</v>
      </c>
      <c r="D16" s="272"/>
      <c r="E16" s="272"/>
      <c r="F16" s="163"/>
      <c r="G16" s="163">
        <v>16</v>
      </c>
      <c r="H16" s="285"/>
      <c r="I16" s="286"/>
      <c r="J16" s="286"/>
      <c r="K16" s="287"/>
    </row>
    <row r="17" spans="1:11" x14ac:dyDescent="0.25">
      <c r="A17" s="162">
        <v>2</v>
      </c>
      <c r="B17" s="174" t="s">
        <v>1139</v>
      </c>
      <c r="C17" s="272"/>
      <c r="D17" s="272"/>
      <c r="E17" s="272"/>
      <c r="F17" s="163"/>
      <c r="G17" s="164">
        <f>SUM(G18:G23)</f>
        <v>453</v>
      </c>
      <c r="H17" s="279" t="s">
        <v>357</v>
      </c>
      <c r="I17" s="280"/>
      <c r="J17" s="280"/>
      <c r="K17" s="281"/>
    </row>
    <row r="18" spans="1:11" x14ac:dyDescent="0.25">
      <c r="A18" s="10"/>
      <c r="B18" s="173" t="s">
        <v>349</v>
      </c>
      <c r="C18" s="272" t="s">
        <v>350</v>
      </c>
      <c r="D18" s="272"/>
      <c r="E18" s="272"/>
      <c r="F18" s="163"/>
      <c r="G18" s="163">
        <v>180</v>
      </c>
      <c r="H18" s="282"/>
      <c r="I18" s="283"/>
      <c r="J18" s="283"/>
      <c r="K18" s="284"/>
    </row>
    <row r="19" spans="1:11" x14ac:dyDescent="0.25">
      <c r="A19" s="10"/>
      <c r="B19" s="173"/>
      <c r="C19" s="272" t="s">
        <v>351</v>
      </c>
      <c r="D19" s="272"/>
      <c r="E19" s="272"/>
      <c r="F19" s="163"/>
      <c r="G19" s="163">
        <v>20</v>
      </c>
      <c r="H19" s="282"/>
      <c r="I19" s="283"/>
      <c r="J19" s="283"/>
      <c r="K19" s="284"/>
    </row>
    <row r="20" spans="1:11" x14ac:dyDescent="0.25">
      <c r="A20" s="10"/>
      <c r="B20" s="173"/>
      <c r="C20" s="272" t="s">
        <v>352</v>
      </c>
      <c r="D20" s="272"/>
      <c r="E20" s="272"/>
      <c r="F20" s="163"/>
      <c r="G20" s="163">
        <v>120</v>
      </c>
      <c r="H20" s="282"/>
      <c r="I20" s="283"/>
      <c r="J20" s="283"/>
      <c r="K20" s="284"/>
    </row>
    <row r="21" spans="1:11" x14ac:dyDescent="0.25">
      <c r="A21" s="10"/>
      <c r="B21" s="173"/>
      <c r="C21" s="272" t="s">
        <v>353</v>
      </c>
      <c r="D21" s="272"/>
      <c r="E21" s="272"/>
      <c r="F21" s="163"/>
      <c r="G21" s="163">
        <v>50</v>
      </c>
      <c r="H21" s="282"/>
      <c r="I21" s="283"/>
      <c r="J21" s="283"/>
      <c r="K21" s="284"/>
    </row>
    <row r="22" spans="1:11" x14ac:dyDescent="0.25">
      <c r="A22" s="10"/>
      <c r="B22" s="173" t="s">
        <v>356</v>
      </c>
      <c r="C22" s="258" t="s">
        <v>354</v>
      </c>
      <c r="D22" s="259"/>
      <c r="E22" s="260"/>
      <c r="F22" s="163"/>
      <c r="G22" s="163">
        <v>35</v>
      </c>
      <c r="H22" s="282"/>
      <c r="I22" s="283"/>
      <c r="J22" s="283"/>
      <c r="K22" s="284"/>
    </row>
    <row r="23" spans="1:11" x14ac:dyDescent="0.25">
      <c r="A23" s="10"/>
      <c r="B23" s="173"/>
      <c r="C23" s="258" t="s">
        <v>355</v>
      </c>
      <c r="D23" s="259"/>
      <c r="E23" s="260"/>
      <c r="F23" s="163"/>
      <c r="G23" s="163">
        <v>48</v>
      </c>
      <c r="H23" s="285"/>
      <c r="I23" s="286"/>
      <c r="J23" s="286"/>
      <c r="K23" s="287"/>
    </row>
    <row r="24" spans="1:11" x14ac:dyDescent="0.25">
      <c r="A24" s="162">
        <v>3</v>
      </c>
      <c r="B24" s="174" t="s">
        <v>1140</v>
      </c>
      <c r="C24" s="272"/>
      <c r="D24" s="272"/>
      <c r="E24" s="272"/>
      <c r="F24" s="164">
        <v>726</v>
      </c>
      <c r="G24" s="164">
        <v>3881</v>
      </c>
      <c r="H24" s="279" t="s">
        <v>358</v>
      </c>
      <c r="I24" s="280"/>
      <c r="J24" s="280"/>
      <c r="K24" s="281"/>
    </row>
    <row r="25" spans="1:11" x14ac:dyDescent="0.25">
      <c r="A25" s="162">
        <v>4</v>
      </c>
      <c r="B25" s="174" t="s">
        <v>1141</v>
      </c>
      <c r="C25" s="272"/>
      <c r="D25" s="272"/>
      <c r="E25" s="272"/>
      <c r="F25" s="164">
        <f>SUM(F26:F31)</f>
        <v>50</v>
      </c>
      <c r="G25" s="164">
        <f>SUM(G26:G31)</f>
        <v>641</v>
      </c>
      <c r="H25" s="264"/>
      <c r="I25" s="264"/>
      <c r="J25" s="264"/>
      <c r="K25" s="264"/>
    </row>
    <row r="26" spans="1:11" x14ac:dyDescent="0.25">
      <c r="A26" s="10"/>
      <c r="B26" s="173" t="s">
        <v>971</v>
      </c>
      <c r="C26" s="258" t="s">
        <v>981</v>
      </c>
      <c r="D26" s="259"/>
      <c r="E26" s="260"/>
      <c r="F26" s="163"/>
      <c r="G26" s="163">
        <v>70</v>
      </c>
      <c r="H26" s="258" t="s">
        <v>119</v>
      </c>
      <c r="I26" s="259"/>
      <c r="J26" s="259"/>
      <c r="K26" s="260"/>
    </row>
    <row r="27" spans="1:11" x14ac:dyDescent="0.25">
      <c r="A27" s="10"/>
      <c r="B27" s="173"/>
      <c r="C27" s="258" t="s">
        <v>982</v>
      </c>
      <c r="D27" s="259"/>
      <c r="E27" s="260"/>
      <c r="F27" s="163"/>
      <c r="G27" s="163">
        <v>63</v>
      </c>
      <c r="H27" s="258" t="s">
        <v>121</v>
      </c>
      <c r="I27" s="259"/>
      <c r="J27" s="259"/>
      <c r="K27" s="260"/>
    </row>
    <row r="28" spans="1:11" x14ac:dyDescent="0.25">
      <c r="A28" s="10"/>
      <c r="B28" s="173" t="s">
        <v>997</v>
      </c>
      <c r="C28" s="258" t="s">
        <v>998</v>
      </c>
      <c r="D28" s="259"/>
      <c r="E28" s="260"/>
      <c r="F28" s="163">
        <v>50</v>
      </c>
      <c r="G28" s="163">
        <v>100</v>
      </c>
      <c r="H28" s="258" t="s">
        <v>985</v>
      </c>
      <c r="I28" s="259"/>
      <c r="J28" s="259"/>
      <c r="K28" s="260"/>
    </row>
    <row r="29" spans="1:11" x14ac:dyDescent="0.25">
      <c r="A29" s="10"/>
      <c r="B29" s="173" t="s">
        <v>975</v>
      </c>
      <c r="C29" s="258" t="s">
        <v>993</v>
      </c>
      <c r="D29" s="259"/>
      <c r="E29" s="260"/>
      <c r="F29" s="163"/>
      <c r="G29" s="163">
        <v>40</v>
      </c>
      <c r="H29" s="258" t="s">
        <v>985</v>
      </c>
      <c r="I29" s="259"/>
      <c r="J29" s="259"/>
      <c r="K29" s="260"/>
    </row>
    <row r="30" spans="1:11" x14ac:dyDescent="0.25">
      <c r="A30" s="10"/>
      <c r="B30" s="173"/>
      <c r="C30" s="258" t="s">
        <v>994</v>
      </c>
      <c r="D30" s="259"/>
      <c r="E30" s="260"/>
      <c r="F30" s="163"/>
      <c r="G30" s="163">
        <v>120</v>
      </c>
      <c r="H30" s="258" t="s">
        <v>985</v>
      </c>
      <c r="I30" s="259"/>
      <c r="J30" s="259"/>
      <c r="K30" s="260"/>
    </row>
    <row r="31" spans="1:11" x14ac:dyDescent="0.25">
      <c r="A31" s="10"/>
      <c r="B31" s="173" t="s">
        <v>972</v>
      </c>
      <c r="C31" s="258" t="s">
        <v>995</v>
      </c>
      <c r="D31" s="259"/>
      <c r="E31" s="260"/>
      <c r="F31" s="163"/>
      <c r="G31" s="163">
        <v>248</v>
      </c>
      <c r="H31" s="258" t="s">
        <v>996</v>
      </c>
      <c r="I31" s="259"/>
      <c r="J31" s="259"/>
      <c r="K31" s="260"/>
    </row>
    <row r="32" spans="1:11" x14ac:dyDescent="0.25">
      <c r="A32" s="162">
        <v>5</v>
      </c>
      <c r="B32" s="174" t="s">
        <v>1142</v>
      </c>
      <c r="C32" s="272"/>
      <c r="D32" s="272"/>
      <c r="E32" s="272"/>
      <c r="F32" s="164">
        <f>SUM(F33:F39)</f>
        <v>23</v>
      </c>
      <c r="G32" s="164">
        <f>SUM(G33:G39)</f>
        <v>344</v>
      </c>
      <c r="H32" s="264"/>
      <c r="I32" s="264"/>
      <c r="J32" s="264"/>
      <c r="K32" s="264"/>
    </row>
    <row r="33" spans="1:11" x14ac:dyDescent="0.25">
      <c r="A33" s="10"/>
      <c r="B33" s="173" t="s">
        <v>967</v>
      </c>
      <c r="C33" s="258" t="s">
        <v>983</v>
      </c>
      <c r="D33" s="259"/>
      <c r="E33" s="260"/>
      <c r="F33" s="163">
        <v>23</v>
      </c>
      <c r="G33" s="163">
        <v>0</v>
      </c>
      <c r="H33" s="258" t="s">
        <v>984</v>
      </c>
      <c r="I33" s="259"/>
      <c r="J33" s="259"/>
      <c r="K33" s="260"/>
    </row>
    <row r="34" spans="1:11" x14ac:dyDescent="0.25">
      <c r="A34" s="10"/>
      <c r="B34" s="173" t="s">
        <v>970</v>
      </c>
      <c r="C34" s="258" t="s">
        <v>124</v>
      </c>
      <c r="D34" s="259"/>
      <c r="E34" s="260"/>
      <c r="F34" s="163"/>
      <c r="G34" s="163">
        <v>20</v>
      </c>
      <c r="H34" s="258" t="s">
        <v>985</v>
      </c>
      <c r="I34" s="259"/>
      <c r="J34" s="259"/>
      <c r="K34" s="260"/>
    </row>
    <row r="35" spans="1:11" x14ac:dyDescent="0.25">
      <c r="A35" s="10"/>
      <c r="B35" s="173"/>
      <c r="C35" s="258" t="s">
        <v>986</v>
      </c>
      <c r="D35" s="259"/>
      <c r="E35" s="260"/>
      <c r="F35" s="163"/>
      <c r="G35" s="163">
        <v>9</v>
      </c>
      <c r="H35" s="258" t="s">
        <v>985</v>
      </c>
      <c r="I35" s="259"/>
      <c r="J35" s="259"/>
      <c r="K35" s="260"/>
    </row>
    <row r="36" spans="1:11" x14ac:dyDescent="0.25">
      <c r="A36" s="10"/>
      <c r="B36" s="173" t="s">
        <v>973</v>
      </c>
      <c r="C36" s="258" t="s">
        <v>987</v>
      </c>
      <c r="D36" s="259"/>
      <c r="E36" s="260"/>
      <c r="F36" s="163"/>
      <c r="G36" s="163">
        <v>252</v>
      </c>
      <c r="H36" s="258" t="s">
        <v>988</v>
      </c>
      <c r="I36" s="259"/>
      <c r="J36" s="259"/>
      <c r="K36" s="260"/>
    </row>
    <row r="37" spans="1:11" x14ac:dyDescent="0.25">
      <c r="A37" s="10"/>
      <c r="B37" s="173"/>
      <c r="C37" s="258" t="s">
        <v>989</v>
      </c>
      <c r="D37" s="259"/>
      <c r="E37" s="260"/>
      <c r="F37" s="163"/>
      <c r="G37" s="163">
        <v>15</v>
      </c>
      <c r="H37" s="258" t="s">
        <v>985</v>
      </c>
      <c r="I37" s="259"/>
      <c r="J37" s="259"/>
      <c r="K37" s="260"/>
    </row>
    <row r="38" spans="1:11" x14ac:dyDescent="0.25">
      <c r="A38" s="10"/>
      <c r="B38" s="173" t="s">
        <v>974</v>
      </c>
      <c r="C38" s="258" t="s">
        <v>990</v>
      </c>
      <c r="D38" s="259"/>
      <c r="E38" s="260"/>
      <c r="F38" s="163"/>
      <c r="G38" s="163">
        <v>16</v>
      </c>
      <c r="H38" s="258" t="s">
        <v>991</v>
      </c>
      <c r="I38" s="259"/>
      <c r="J38" s="259"/>
      <c r="K38" s="260"/>
    </row>
    <row r="39" spans="1:11" x14ac:dyDescent="0.25">
      <c r="A39" s="10"/>
      <c r="B39" s="173"/>
      <c r="C39" s="258" t="s">
        <v>992</v>
      </c>
      <c r="D39" s="259"/>
      <c r="E39" s="260"/>
      <c r="F39" s="163"/>
      <c r="G39" s="163">
        <v>32</v>
      </c>
      <c r="H39" s="258" t="s">
        <v>985</v>
      </c>
      <c r="I39" s="259"/>
      <c r="J39" s="259"/>
      <c r="K39" s="260"/>
    </row>
    <row r="40" spans="1:11" x14ac:dyDescent="0.25">
      <c r="A40" s="162">
        <v>6</v>
      </c>
      <c r="B40" s="174" t="s">
        <v>1143</v>
      </c>
      <c r="C40" s="272"/>
      <c r="D40" s="272"/>
      <c r="E40" s="272"/>
      <c r="F40" s="164">
        <f>SUM(F41:F45)</f>
        <v>0</v>
      </c>
      <c r="G40" s="164">
        <f>SUM(G41:G45)</f>
        <v>512</v>
      </c>
      <c r="H40" s="264"/>
      <c r="I40" s="264"/>
      <c r="J40" s="264"/>
      <c r="K40" s="264"/>
    </row>
    <row r="41" spans="1:11" x14ac:dyDescent="0.25">
      <c r="A41" s="10"/>
      <c r="B41" s="173" t="s">
        <v>977</v>
      </c>
      <c r="C41" s="258" t="s">
        <v>999</v>
      </c>
      <c r="D41" s="259"/>
      <c r="E41" s="260"/>
      <c r="F41" s="163"/>
      <c r="G41" s="163">
        <v>15</v>
      </c>
      <c r="H41" s="258" t="s">
        <v>985</v>
      </c>
      <c r="I41" s="259"/>
      <c r="J41" s="259"/>
      <c r="K41" s="260"/>
    </row>
    <row r="42" spans="1:11" x14ac:dyDescent="0.25">
      <c r="A42" s="10"/>
      <c r="B42" s="173" t="s">
        <v>978</v>
      </c>
      <c r="C42" s="258" t="s">
        <v>1000</v>
      </c>
      <c r="D42" s="259"/>
      <c r="E42" s="260"/>
      <c r="F42" s="163"/>
      <c r="G42" s="163">
        <v>130</v>
      </c>
      <c r="H42" s="258" t="s">
        <v>1001</v>
      </c>
      <c r="I42" s="259"/>
      <c r="J42" s="259"/>
      <c r="K42" s="260"/>
    </row>
    <row r="43" spans="1:11" x14ac:dyDescent="0.25">
      <c r="A43" s="10"/>
      <c r="B43" s="173"/>
      <c r="C43" s="258" t="s">
        <v>1002</v>
      </c>
      <c r="D43" s="259"/>
      <c r="E43" s="260"/>
      <c r="F43" s="163"/>
      <c r="G43" s="163">
        <v>65</v>
      </c>
      <c r="H43" s="258" t="s">
        <v>117</v>
      </c>
      <c r="I43" s="259"/>
      <c r="J43" s="259"/>
      <c r="K43" s="260"/>
    </row>
    <row r="44" spans="1:11" x14ac:dyDescent="0.25">
      <c r="A44" s="10"/>
      <c r="B44" s="173"/>
      <c r="C44" s="258" t="s">
        <v>1003</v>
      </c>
      <c r="D44" s="259"/>
      <c r="E44" s="260"/>
      <c r="F44" s="163"/>
      <c r="G44" s="163">
        <v>42</v>
      </c>
      <c r="H44" s="258" t="s">
        <v>985</v>
      </c>
      <c r="I44" s="259"/>
      <c r="J44" s="259"/>
      <c r="K44" s="260"/>
    </row>
    <row r="45" spans="1:11" x14ac:dyDescent="0.25">
      <c r="A45" s="10"/>
      <c r="B45" s="173" t="s">
        <v>979</v>
      </c>
      <c r="C45" s="258" t="s">
        <v>1004</v>
      </c>
      <c r="D45" s="259"/>
      <c r="E45" s="260"/>
      <c r="F45" s="163"/>
      <c r="G45" s="163">
        <v>260</v>
      </c>
      <c r="H45" s="258" t="s">
        <v>1005</v>
      </c>
      <c r="I45" s="259"/>
      <c r="J45" s="259"/>
      <c r="K45" s="260"/>
    </row>
    <row r="46" spans="1:11" x14ac:dyDescent="0.25">
      <c r="A46" s="162">
        <v>7</v>
      </c>
      <c r="B46" s="174" t="s">
        <v>1145</v>
      </c>
      <c r="C46" s="288"/>
      <c r="D46" s="289"/>
      <c r="E46" s="290"/>
      <c r="F46" s="164">
        <f>SUM(F47:F48)</f>
        <v>0</v>
      </c>
      <c r="G46" s="164">
        <f>SUM(G47:G48)</f>
        <v>200</v>
      </c>
      <c r="H46" s="265"/>
      <c r="I46" s="265"/>
      <c r="J46" s="265"/>
      <c r="K46" s="265"/>
    </row>
    <row r="47" spans="1:11" x14ac:dyDescent="0.25">
      <c r="A47" s="10"/>
      <c r="B47" s="173" t="s">
        <v>125</v>
      </c>
      <c r="C47" s="261" t="s">
        <v>118</v>
      </c>
      <c r="D47" s="262"/>
      <c r="E47" s="263"/>
      <c r="F47" s="163"/>
      <c r="G47" s="163">
        <v>200</v>
      </c>
      <c r="H47" s="264" t="s">
        <v>126</v>
      </c>
      <c r="I47" s="264"/>
      <c r="J47" s="264"/>
      <c r="K47" s="264"/>
    </row>
    <row r="48" spans="1:11" x14ac:dyDescent="0.25">
      <c r="A48" s="10"/>
      <c r="B48" s="173"/>
      <c r="C48" s="261" t="s">
        <v>127</v>
      </c>
      <c r="D48" s="262"/>
      <c r="E48" s="263"/>
      <c r="F48" s="163"/>
      <c r="G48" s="163"/>
      <c r="H48" s="264"/>
      <c r="I48" s="264"/>
      <c r="J48" s="264"/>
      <c r="K48" s="264"/>
    </row>
    <row r="49" spans="1:11" x14ac:dyDescent="0.25">
      <c r="A49" s="162">
        <v>8</v>
      </c>
      <c r="B49" s="174" t="s">
        <v>1147</v>
      </c>
      <c r="C49" s="288"/>
      <c r="D49" s="289"/>
      <c r="E49" s="290"/>
      <c r="F49" s="164">
        <f>SUM(F50:F50)</f>
        <v>0</v>
      </c>
      <c r="G49" s="164">
        <f>SUM(G50:G50)</f>
        <v>100</v>
      </c>
      <c r="H49" s="265"/>
      <c r="I49" s="265"/>
      <c r="J49" s="265"/>
      <c r="K49" s="265"/>
    </row>
    <row r="50" spans="1:11" x14ac:dyDescent="0.25">
      <c r="A50" s="10"/>
      <c r="B50" s="173" t="s">
        <v>128</v>
      </c>
      <c r="C50" s="261" t="s">
        <v>129</v>
      </c>
      <c r="D50" s="262"/>
      <c r="E50" s="263"/>
      <c r="F50" s="163"/>
      <c r="G50" s="163">
        <v>100</v>
      </c>
      <c r="H50" s="258" t="s">
        <v>130</v>
      </c>
      <c r="I50" s="259"/>
      <c r="J50" s="259"/>
      <c r="K50" s="260"/>
    </row>
    <row r="51" spans="1:11" x14ac:dyDescent="0.25">
      <c r="A51" s="162">
        <v>9</v>
      </c>
      <c r="B51" s="174" t="s">
        <v>1146</v>
      </c>
      <c r="C51" s="288"/>
      <c r="D51" s="289"/>
      <c r="E51" s="290"/>
      <c r="F51" s="164">
        <f>SUM(F52:F52)</f>
        <v>0</v>
      </c>
      <c r="G51" s="164">
        <f>SUM(G52:G52)</f>
        <v>98</v>
      </c>
      <c r="H51" s="265"/>
      <c r="I51" s="265"/>
      <c r="J51" s="265"/>
      <c r="K51" s="265"/>
    </row>
    <row r="52" spans="1:11" x14ac:dyDescent="0.25">
      <c r="A52" s="10"/>
      <c r="B52" s="173" t="s">
        <v>131</v>
      </c>
      <c r="C52" s="272" t="s">
        <v>132</v>
      </c>
      <c r="D52" s="272"/>
      <c r="E52" s="272"/>
      <c r="F52" s="163"/>
      <c r="G52" s="163">
        <v>98</v>
      </c>
      <c r="H52" s="264" t="s">
        <v>133</v>
      </c>
      <c r="I52" s="264"/>
      <c r="J52" s="264"/>
      <c r="K52" s="264"/>
    </row>
    <row r="53" spans="1:11" ht="25.5" x14ac:dyDescent="0.25">
      <c r="A53" s="162">
        <v>10</v>
      </c>
      <c r="B53" s="174" t="s">
        <v>1144</v>
      </c>
      <c r="C53" s="288"/>
      <c r="D53" s="289"/>
      <c r="E53" s="290"/>
      <c r="F53" s="164">
        <f>SUM(F54:F54)</f>
        <v>0</v>
      </c>
      <c r="G53" s="164">
        <f>SUM(G54:G54)</f>
        <v>126</v>
      </c>
      <c r="H53" s="265"/>
      <c r="I53" s="265"/>
      <c r="J53" s="265"/>
      <c r="K53" s="265"/>
    </row>
    <row r="54" spans="1:11" x14ac:dyDescent="0.25">
      <c r="A54" s="10"/>
      <c r="B54" s="173" t="s">
        <v>134</v>
      </c>
      <c r="C54" s="272" t="s">
        <v>135</v>
      </c>
      <c r="D54" s="272"/>
      <c r="E54" s="272"/>
      <c r="F54" s="163"/>
      <c r="G54" s="163">
        <v>126</v>
      </c>
      <c r="H54" s="264" t="s">
        <v>136</v>
      </c>
      <c r="I54" s="264"/>
      <c r="J54" s="264"/>
      <c r="K54" s="264"/>
    </row>
    <row r="55" spans="1:11" x14ac:dyDescent="0.25">
      <c r="A55" s="162">
        <v>11</v>
      </c>
      <c r="B55" s="174" t="s">
        <v>1148</v>
      </c>
      <c r="C55" s="272"/>
      <c r="D55" s="272"/>
      <c r="E55" s="272"/>
      <c r="F55" s="164">
        <f>SUM(F56:F95)</f>
        <v>1329</v>
      </c>
      <c r="G55" s="164">
        <f>SUM(G56:G95)</f>
        <v>529</v>
      </c>
      <c r="H55" s="264"/>
      <c r="I55" s="264"/>
      <c r="J55" s="264"/>
      <c r="K55" s="264"/>
    </row>
    <row r="56" spans="1:11" s="120" customFormat="1" ht="15.75" x14ac:dyDescent="0.25">
      <c r="A56" s="10"/>
      <c r="B56" s="173" t="s">
        <v>695</v>
      </c>
      <c r="C56" s="261"/>
      <c r="D56" s="262"/>
      <c r="E56" s="263"/>
      <c r="F56" s="119"/>
      <c r="G56" s="119"/>
      <c r="H56" s="258"/>
      <c r="I56" s="259"/>
      <c r="J56" s="259"/>
      <c r="K56" s="260"/>
    </row>
    <row r="57" spans="1:11" s="120" customFormat="1" ht="15.75" x14ac:dyDescent="0.25">
      <c r="A57" s="10"/>
      <c r="B57" s="173" t="s">
        <v>696</v>
      </c>
      <c r="C57" s="261" t="s">
        <v>697</v>
      </c>
      <c r="D57" s="262" t="s">
        <v>697</v>
      </c>
      <c r="E57" s="263" t="s">
        <v>697</v>
      </c>
      <c r="F57" s="121">
        <v>25</v>
      </c>
      <c r="G57" s="121">
        <v>10</v>
      </c>
      <c r="H57" s="264" t="s">
        <v>698</v>
      </c>
      <c r="I57" s="264" t="s">
        <v>698</v>
      </c>
      <c r="J57" s="264" t="s">
        <v>698</v>
      </c>
      <c r="K57" s="264" t="s">
        <v>698</v>
      </c>
    </row>
    <row r="58" spans="1:11" s="120" customFormat="1" ht="15.75" x14ac:dyDescent="0.25">
      <c r="A58" s="10"/>
      <c r="B58" s="173" t="s">
        <v>696</v>
      </c>
      <c r="C58" s="261" t="s">
        <v>699</v>
      </c>
      <c r="D58" s="262" t="s">
        <v>699</v>
      </c>
      <c r="E58" s="263" t="s">
        <v>699</v>
      </c>
      <c r="F58" s="121">
        <v>25</v>
      </c>
      <c r="G58" s="121">
        <v>10</v>
      </c>
      <c r="H58" s="264" t="s">
        <v>700</v>
      </c>
      <c r="I58" s="264" t="s">
        <v>700</v>
      </c>
      <c r="J58" s="264" t="s">
        <v>700</v>
      </c>
      <c r="K58" s="264" t="s">
        <v>700</v>
      </c>
    </row>
    <row r="59" spans="1:11" s="120" customFormat="1" ht="15.75" x14ac:dyDescent="0.25">
      <c r="A59" s="10"/>
      <c r="B59" s="173" t="s">
        <v>696</v>
      </c>
      <c r="C59" s="261" t="s">
        <v>701</v>
      </c>
      <c r="D59" s="262" t="s">
        <v>701</v>
      </c>
      <c r="E59" s="263" t="s">
        <v>701</v>
      </c>
      <c r="F59" s="121">
        <v>0</v>
      </c>
      <c r="G59" s="121">
        <v>0</v>
      </c>
      <c r="H59" s="264"/>
      <c r="I59" s="264"/>
      <c r="J59" s="264"/>
      <c r="K59" s="264"/>
    </row>
    <row r="60" spans="1:11" s="120" customFormat="1" ht="15.75" x14ac:dyDescent="0.25">
      <c r="A60" s="10"/>
      <c r="B60" s="173" t="s">
        <v>696</v>
      </c>
      <c r="C60" s="261" t="s">
        <v>702</v>
      </c>
      <c r="D60" s="262" t="s">
        <v>702</v>
      </c>
      <c r="E60" s="263" t="s">
        <v>702</v>
      </c>
      <c r="F60" s="121">
        <v>10</v>
      </c>
      <c r="G60" s="121">
        <v>0</v>
      </c>
      <c r="H60" s="264" t="s">
        <v>703</v>
      </c>
      <c r="I60" s="264" t="s">
        <v>703</v>
      </c>
      <c r="J60" s="264" t="s">
        <v>703</v>
      </c>
      <c r="K60" s="264" t="s">
        <v>703</v>
      </c>
    </row>
    <row r="61" spans="1:11" s="120" customFormat="1" ht="15.75" x14ac:dyDescent="0.25">
      <c r="A61" s="10"/>
      <c r="B61" s="173" t="s">
        <v>704</v>
      </c>
      <c r="C61" s="261" t="s">
        <v>705</v>
      </c>
      <c r="D61" s="262" t="s">
        <v>705</v>
      </c>
      <c r="E61" s="263" t="s">
        <v>705</v>
      </c>
      <c r="F61" s="121">
        <v>10</v>
      </c>
      <c r="G61" s="121">
        <v>10</v>
      </c>
      <c r="H61" s="264" t="s">
        <v>706</v>
      </c>
      <c r="I61" s="264" t="s">
        <v>706</v>
      </c>
      <c r="J61" s="264" t="s">
        <v>706</v>
      </c>
      <c r="K61" s="264" t="s">
        <v>706</v>
      </c>
    </row>
    <row r="62" spans="1:11" s="120" customFormat="1" ht="15.75" x14ac:dyDescent="0.25">
      <c r="A62" s="10"/>
      <c r="B62" s="173" t="s">
        <v>704</v>
      </c>
      <c r="C62" s="261" t="s">
        <v>707</v>
      </c>
      <c r="D62" s="262" t="s">
        <v>707</v>
      </c>
      <c r="E62" s="263" t="s">
        <v>707</v>
      </c>
      <c r="F62" s="121">
        <v>20</v>
      </c>
      <c r="G62" s="121"/>
      <c r="H62" s="264" t="s">
        <v>703</v>
      </c>
      <c r="I62" s="264" t="s">
        <v>703</v>
      </c>
      <c r="J62" s="264" t="s">
        <v>703</v>
      </c>
      <c r="K62" s="264" t="s">
        <v>703</v>
      </c>
    </row>
    <row r="63" spans="1:11" s="120" customFormat="1" ht="15.75" x14ac:dyDescent="0.25">
      <c r="A63" s="10"/>
      <c r="B63" s="173" t="s">
        <v>704</v>
      </c>
      <c r="C63" s="261" t="s">
        <v>708</v>
      </c>
      <c r="D63" s="262" t="s">
        <v>708</v>
      </c>
      <c r="E63" s="263" t="s">
        <v>708</v>
      </c>
      <c r="F63" s="121">
        <v>110</v>
      </c>
      <c r="G63" s="121">
        <v>50</v>
      </c>
      <c r="H63" s="264" t="s">
        <v>709</v>
      </c>
      <c r="I63" s="264" t="s">
        <v>709</v>
      </c>
      <c r="J63" s="264" t="s">
        <v>709</v>
      </c>
      <c r="K63" s="264" t="s">
        <v>709</v>
      </c>
    </row>
    <row r="64" spans="1:11" s="120" customFormat="1" ht="15.75" x14ac:dyDescent="0.25">
      <c r="A64" s="10"/>
      <c r="B64" s="173" t="s">
        <v>710</v>
      </c>
      <c r="C64" s="261" t="s">
        <v>711</v>
      </c>
      <c r="D64" s="262" t="s">
        <v>711</v>
      </c>
      <c r="E64" s="263" t="s">
        <v>711</v>
      </c>
      <c r="F64" s="121">
        <v>200</v>
      </c>
      <c r="G64" s="121">
        <v>40</v>
      </c>
      <c r="H64" s="264" t="s">
        <v>712</v>
      </c>
      <c r="I64" s="264" t="s">
        <v>712</v>
      </c>
      <c r="J64" s="264" t="s">
        <v>712</v>
      </c>
      <c r="K64" s="264" t="s">
        <v>712</v>
      </c>
    </row>
    <row r="65" spans="1:11" s="120" customFormat="1" ht="15.75" x14ac:dyDescent="0.25">
      <c r="A65" s="10"/>
      <c r="B65" s="173" t="s">
        <v>710</v>
      </c>
      <c r="C65" s="261" t="s">
        <v>713</v>
      </c>
      <c r="D65" s="262" t="s">
        <v>713</v>
      </c>
      <c r="E65" s="263" t="s">
        <v>713</v>
      </c>
      <c r="F65" s="121">
        <v>50</v>
      </c>
      <c r="G65" s="121">
        <v>0</v>
      </c>
      <c r="H65" s="264" t="s">
        <v>703</v>
      </c>
      <c r="I65" s="264" t="s">
        <v>703</v>
      </c>
      <c r="J65" s="264" t="s">
        <v>703</v>
      </c>
      <c r="K65" s="264" t="s">
        <v>703</v>
      </c>
    </row>
    <row r="66" spans="1:11" s="120" customFormat="1" ht="15.75" x14ac:dyDescent="0.25">
      <c r="A66" s="10"/>
      <c r="B66" s="173" t="s">
        <v>710</v>
      </c>
      <c r="C66" s="261" t="s">
        <v>714</v>
      </c>
      <c r="D66" s="262" t="s">
        <v>714</v>
      </c>
      <c r="E66" s="263" t="s">
        <v>714</v>
      </c>
      <c r="F66" s="121">
        <v>10</v>
      </c>
      <c r="G66" s="121"/>
      <c r="H66" s="264" t="s">
        <v>703</v>
      </c>
      <c r="I66" s="264" t="s">
        <v>703</v>
      </c>
      <c r="J66" s="264" t="s">
        <v>703</v>
      </c>
      <c r="K66" s="264" t="s">
        <v>703</v>
      </c>
    </row>
    <row r="67" spans="1:11" s="120" customFormat="1" ht="15.75" x14ac:dyDescent="0.25">
      <c r="A67" s="10"/>
      <c r="B67" s="173" t="s">
        <v>715</v>
      </c>
      <c r="C67" s="261" t="s">
        <v>833</v>
      </c>
      <c r="D67" s="262" t="s">
        <v>833</v>
      </c>
      <c r="E67" s="263" t="s">
        <v>833</v>
      </c>
      <c r="F67" s="121">
        <v>100</v>
      </c>
      <c r="G67" s="121">
        <v>20</v>
      </c>
      <c r="H67" s="264" t="s">
        <v>716</v>
      </c>
      <c r="I67" s="264" t="s">
        <v>716</v>
      </c>
      <c r="J67" s="264" t="s">
        <v>716</v>
      </c>
      <c r="K67" s="264" t="s">
        <v>716</v>
      </c>
    </row>
    <row r="68" spans="1:11" s="120" customFormat="1" ht="15.75" x14ac:dyDescent="0.25">
      <c r="A68" s="10"/>
      <c r="B68" s="173" t="s">
        <v>267</v>
      </c>
      <c r="C68" s="261"/>
      <c r="D68" s="262"/>
      <c r="E68" s="263"/>
      <c r="F68" s="121"/>
      <c r="G68" s="121"/>
      <c r="H68" s="264"/>
      <c r="I68" s="264"/>
      <c r="J68" s="264"/>
      <c r="K68" s="264"/>
    </row>
    <row r="69" spans="1:11" s="120" customFormat="1" ht="15.75" x14ac:dyDescent="0.25">
      <c r="A69" s="10"/>
      <c r="B69" s="173" t="s">
        <v>127</v>
      </c>
      <c r="C69" s="261" t="s">
        <v>834</v>
      </c>
      <c r="D69" s="262" t="s">
        <v>834</v>
      </c>
      <c r="E69" s="263" t="s">
        <v>834</v>
      </c>
      <c r="F69" s="121">
        <v>60</v>
      </c>
      <c r="G69" s="121">
        <v>10</v>
      </c>
      <c r="H69" s="264" t="s">
        <v>717</v>
      </c>
      <c r="I69" s="264" t="s">
        <v>717</v>
      </c>
      <c r="J69" s="264" t="s">
        <v>717</v>
      </c>
      <c r="K69" s="264" t="s">
        <v>717</v>
      </c>
    </row>
    <row r="70" spans="1:11" s="120" customFormat="1" ht="15.75" x14ac:dyDescent="0.25">
      <c r="A70" s="10"/>
      <c r="B70" s="173" t="s">
        <v>127</v>
      </c>
      <c r="C70" s="261" t="s">
        <v>718</v>
      </c>
      <c r="D70" s="262" t="s">
        <v>718</v>
      </c>
      <c r="E70" s="263" t="s">
        <v>718</v>
      </c>
      <c r="F70" s="121">
        <v>30</v>
      </c>
      <c r="G70" s="121">
        <v>5</v>
      </c>
      <c r="H70" s="264" t="s">
        <v>717</v>
      </c>
      <c r="I70" s="264" t="s">
        <v>717</v>
      </c>
      <c r="J70" s="264" t="s">
        <v>717</v>
      </c>
      <c r="K70" s="264" t="s">
        <v>717</v>
      </c>
    </row>
    <row r="71" spans="1:11" s="120" customFormat="1" ht="15.75" x14ac:dyDescent="0.25">
      <c r="A71" s="10"/>
      <c r="B71" s="173" t="s">
        <v>127</v>
      </c>
      <c r="C71" s="261" t="s">
        <v>719</v>
      </c>
      <c r="D71" s="262" t="s">
        <v>719</v>
      </c>
      <c r="E71" s="263" t="s">
        <v>719</v>
      </c>
      <c r="F71" s="121">
        <v>20</v>
      </c>
      <c r="G71" s="121">
        <v>10</v>
      </c>
      <c r="H71" s="264" t="s">
        <v>717</v>
      </c>
      <c r="I71" s="264" t="s">
        <v>717</v>
      </c>
      <c r="J71" s="264" t="s">
        <v>717</v>
      </c>
      <c r="K71" s="264" t="s">
        <v>717</v>
      </c>
    </row>
    <row r="72" spans="1:11" s="120" customFormat="1" ht="15.75" x14ac:dyDescent="0.25">
      <c r="A72" s="10"/>
      <c r="B72" s="173" t="s">
        <v>127</v>
      </c>
      <c r="C72" s="261" t="s">
        <v>720</v>
      </c>
      <c r="D72" s="262" t="s">
        <v>720</v>
      </c>
      <c r="E72" s="263" t="s">
        <v>720</v>
      </c>
      <c r="F72" s="121"/>
      <c r="G72" s="121">
        <v>25</v>
      </c>
      <c r="H72" s="264" t="s">
        <v>721</v>
      </c>
      <c r="I72" s="264" t="s">
        <v>721</v>
      </c>
      <c r="J72" s="264" t="s">
        <v>721</v>
      </c>
      <c r="K72" s="264" t="s">
        <v>721</v>
      </c>
    </row>
    <row r="73" spans="1:11" s="120" customFormat="1" ht="15.75" x14ac:dyDescent="0.25">
      <c r="A73" s="10"/>
      <c r="B73" s="173" t="s">
        <v>127</v>
      </c>
      <c r="C73" s="261" t="s">
        <v>722</v>
      </c>
      <c r="D73" s="262" t="s">
        <v>722</v>
      </c>
      <c r="E73" s="263" t="s">
        <v>722</v>
      </c>
      <c r="F73" s="121"/>
      <c r="G73" s="121">
        <v>35</v>
      </c>
      <c r="H73" s="264" t="s">
        <v>723</v>
      </c>
      <c r="I73" s="264" t="s">
        <v>723</v>
      </c>
      <c r="J73" s="264" t="s">
        <v>723</v>
      </c>
      <c r="K73" s="264" t="s">
        <v>723</v>
      </c>
    </row>
    <row r="74" spans="1:11" s="120" customFormat="1" ht="15.75" x14ac:dyDescent="0.25">
      <c r="A74" s="10"/>
      <c r="B74" s="173" t="s">
        <v>120</v>
      </c>
      <c r="C74" s="261" t="s">
        <v>724</v>
      </c>
      <c r="D74" s="262" t="s">
        <v>724</v>
      </c>
      <c r="E74" s="263" t="s">
        <v>724</v>
      </c>
      <c r="F74" s="121">
        <v>100</v>
      </c>
      <c r="G74" s="121">
        <v>20</v>
      </c>
      <c r="H74" s="264" t="s">
        <v>725</v>
      </c>
      <c r="I74" s="264" t="s">
        <v>725</v>
      </c>
      <c r="J74" s="264" t="s">
        <v>725</v>
      </c>
      <c r="K74" s="264" t="s">
        <v>725</v>
      </c>
    </row>
    <row r="75" spans="1:11" s="120" customFormat="1" ht="15.75" x14ac:dyDescent="0.25">
      <c r="A75" s="10"/>
      <c r="B75" s="173" t="s">
        <v>120</v>
      </c>
      <c r="C75" s="261" t="s">
        <v>726</v>
      </c>
      <c r="D75" s="262" t="s">
        <v>726</v>
      </c>
      <c r="E75" s="263" t="s">
        <v>726</v>
      </c>
      <c r="F75" s="121">
        <v>60</v>
      </c>
      <c r="G75" s="121">
        <v>10</v>
      </c>
      <c r="H75" s="264" t="s">
        <v>727</v>
      </c>
      <c r="I75" s="264" t="s">
        <v>727</v>
      </c>
      <c r="J75" s="264" t="s">
        <v>727</v>
      </c>
      <c r="K75" s="264" t="s">
        <v>727</v>
      </c>
    </row>
    <row r="76" spans="1:11" s="120" customFormat="1" ht="15.75" x14ac:dyDescent="0.25">
      <c r="A76" s="10"/>
      <c r="B76" s="173" t="s">
        <v>120</v>
      </c>
      <c r="C76" s="261" t="s">
        <v>728</v>
      </c>
      <c r="D76" s="262" t="s">
        <v>728</v>
      </c>
      <c r="E76" s="263" t="s">
        <v>728</v>
      </c>
      <c r="F76" s="121">
        <v>10</v>
      </c>
      <c r="G76" s="121">
        <v>10</v>
      </c>
      <c r="H76" s="264" t="s">
        <v>729</v>
      </c>
      <c r="I76" s="264" t="s">
        <v>729</v>
      </c>
      <c r="J76" s="264" t="s">
        <v>729</v>
      </c>
      <c r="K76" s="264" t="s">
        <v>729</v>
      </c>
    </row>
    <row r="77" spans="1:11" s="120" customFormat="1" ht="15.75" x14ac:dyDescent="0.25">
      <c r="A77" s="10"/>
      <c r="B77" s="173" t="s">
        <v>120</v>
      </c>
      <c r="C77" s="261" t="s">
        <v>730</v>
      </c>
      <c r="D77" s="262" t="s">
        <v>730</v>
      </c>
      <c r="E77" s="263" t="s">
        <v>730</v>
      </c>
      <c r="F77" s="121">
        <v>40</v>
      </c>
      <c r="G77" s="121">
        <v>20</v>
      </c>
      <c r="H77" s="264" t="s">
        <v>727</v>
      </c>
      <c r="I77" s="264" t="s">
        <v>727</v>
      </c>
      <c r="J77" s="264" t="s">
        <v>727</v>
      </c>
      <c r="K77" s="264" t="s">
        <v>727</v>
      </c>
    </row>
    <row r="78" spans="1:11" s="120" customFormat="1" ht="15.75" x14ac:dyDescent="0.25">
      <c r="A78" s="10"/>
      <c r="B78" s="173" t="s">
        <v>120</v>
      </c>
      <c r="C78" s="261" t="s">
        <v>731</v>
      </c>
      <c r="D78" s="262" t="s">
        <v>731</v>
      </c>
      <c r="E78" s="263" t="s">
        <v>731</v>
      </c>
      <c r="F78" s="121">
        <v>4</v>
      </c>
      <c r="G78" s="121"/>
      <c r="H78" s="264" t="s">
        <v>703</v>
      </c>
      <c r="I78" s="264" t="s">
        <v>703</v>
      </c>
      <c r="J78" s="264" t="s">
        <v>703</v>
      </c>
      <c r="K78" s="264" t="s">
        <v>703</v>
      </c>
    </row>
    <row r="79" spans="1:11" s="120" customFormat="1" ht="15.75" x14ac:dyDescent="0.25">
      <c r="A79" s="10"/>
      <c r="B79" s="173" t="s">
        <v>118</v>
      </c>
      <c r="C79" s="261" t="s">
        <v>929</v>
      </c>
      <c r="D79" s="262" t="s">
        <v>732</v>
      </c>
      <c r="E79" s="263" t="s">
        <v>732</v>
      </c>
      <c r="F79" s="121">
        <v>20</v>
      </c>
      <c r="G79" s="121">
        <v>10</v>
      </c>
      <c r="H79" s="264" t="s">
        <v>733</v>
      </c>
      <c r="I79" s="264" t="s">
        <v>733</v>
      </c>
      <c r="J79" s="264" t="s">
        <v>733</v>
      </c>
      <c r="K79" s="264" t="s">
        <v>733</v>
      </c>
    </row>
    <row r="80" spans="1:11" s="120" customFormat="1" ht="15.75" x14ac:dyDescent="0.25">
      <c r="A80" s="10"/>
      <c r="B80" s="173" t="s">
        <v>118</v>
      </c>
      <c r="C80" s="261" t="s">
        <v>928</v>
      </c>
      <c r="D80" s="262" t="s">
        <v>835</v>
      </c>
      <c r="E80" s="263" t="s">
        <v>835</v>
      </c>
      <c r="F80" s="121">
        <v>15</v>
      </c>
      <c r="G80" s="121">
        <v>20</v>
      </c>
      <c r="H80" s="264" t="s">
        <v>734</v>
      </c>
      <c r="I80" s="264" t="s">
        <v>734</v>
      </c>
      <c r="J80" s="264" t="s">
        <v>734</v>
      </c>
      <c r="K80" s="264" t="s">
        <v>734</v>
      </c>
    </row>
    <row r="81" spans="1:11" s="120" customFormat="1" ht="15.75" x14ac:dyDescent="0.25">
      <c r="A81" s="10"/>
      <c r="B81" s="173" t="s">
        <v>673</v>
      </c>
      <c r="C81" s="261"/>
      <c r="D81" s="262"/>
      <c r="E81" s="263"/>
      <c r="F81" s="121"/>
      <c r="G81" s="121"/>
      <c r="H81" s="264"/>
      <c r="I81" s="264"/>
      <c r="J81" s="264"/>
      <c r="K81" s="264"/>
    </row>
    <row r="82" spans="1:11" s="120" customFormat="1" ht="15.75" x14ac:dyDescent="0.25">
      <c r="A82" s="10"/>
      <c r="B82" s="173" t="s">
        <v>735</v>
      </c>
      <c r="C82" s="261" t="s">
        <v>736</v>
      </c>
      <c r="D82" s="262" t="s">
        <v>736</v>
      </c>
      <c r="E82" s="263" t="s">
        <v>736</v>
      </c>
      <c r="F82" s="121">
        <v>15</v>
      </c>
      <c r="G82" s="121"/>
      <c r="H82" s="264" t="s">
        <v>703</v>
      </c>
      <c r="I82" s="264" t="s">
        <v>703</v>
      </c>
      <c r="J82" s="264" t="s">
        <v>703</v>
      </c>
      <c r="K82" s="264" t="s">
        <v>703</v>
      </c>
    </row>
    <row r="83" spans="1:11" s="120" customFormat="1" ht="15.75" x14ac:dyDescent="0.25">
      <c r="A83" s="10"/>
      <c r="B83" s="173" t="s">
        <v>735</v>
      </c>
      <c r="C83" s="261" t="s">
        <v>737</v>
      </c>
      <c r="D83" s="262" t="s">
        <v>737</v>
      </c>
      <c r="E83" s="263" t="s">
        <v>737</v>
      </c>
      <c r="F83" s="121">
        <v>0</v>
      </c>
      <c r="G83" s="121"/>
      <c r="H83" s="264" t="s">
        <v>703</v>
      </c>
      <c r="I83" s="264" t="s">
        <v>703</v>
      </c>
      <c r="J83" s="264" t="s">
        <v>703</v>
      </c>
      <c r="K83" s="264" t="s">
        <v>703</v>
      </c>
    </row>
    <row r="84" spans="1:11" s="120" customFormat="1" ht="15.75" x14ac:dyDescent="0.25">
      <c r="A84" s="10"/>
      <c r="B84" s="173" t="s">
        <v>735</v>
      </c>
      <c r="C84" s="261" t="s">
        <v>738</v>
      </c>
      <c r="D84" s="262" t="s">
        <v>738</v>
      </c>
      <c r="E84" s="263" t="s">
        <v>738</v>
      </c>
      <c r="F84" s="121">
        <v>20</v>
      </c>
      <c r="G84" s="121"/>
      <c r="H84" s="264" t="s">
        <v>703</v>
      </c>
      <c r="I84" s="264" t="s">
        <v>703</v>
      </c>
      <c r="J84" s="264" t="s">
        <v>703</v>
      </c>
      <c r="K84" s="264" t="s">
        <v>703</v>
      </c>
    </row>
    <row r="85" spans="1:11" s="120" customFormat="1" ht="15.75" x14ac:dyDescent="0.25">
      <c r="A85" s="10"/>
      <c r="B85" s="173" t="s">
        <v>735</v>
      </c>
      <c r="C85" s="261" t="s">
        <v>739</v>
      </c>
      <c r="D85" s="262" t="s">
        <v>739</v>
      </c>
      <c r="E85" s="263" t="s">
        <v>739</v>
      </c>
      <c r="F85" s="121">
        <v>20</v>
      </c>
      <c r="G85" s="121"/>
      <c r="H85" s="264" t="s">
        <v>703</v>
      </c>
      <c r="I85" s="264" t="s">
        <v>703</v>
      </c>
      <c r="J85" s="264" t="s">
        <v>703</v>
      </c>
      <c r="K85" s="264" t="s">
        <v>703</v>
      </c>
    </row>
    <row r="86" spans="1:11" s="120" customFormat="1" ht="15.75" x14ac:dyDescent="0.25">
      <c r="A86" s="10"/>
      <c r="B86" s="173" t="s">
        <v>735</v>
      </c>
      <c r="C86" s="261" t="s">
        <v>740</v>
      </c>
      <c r="D86" s="262" t="s">
        <v>740</v>
      </c>
      <c r="E86" s="263" t="s">
        <v>740</v>
      </c>
      <c r="F86" s="121">
        <v>10</v>
      </c>
      <c r="G86" s="121"/>
      <c r="H86" s="264" t="s">
        <v>703</v>
      </c>
      <c r="I86" s="264" t="s">
        <v>703</v>
      </c>
      <c r="J86" s="264" t="s">
        <v>703</v>
      </c>
      <c r="K86" s="264" t="s">
        <v>703</v>
      </c>
    </row>
    <row r="87" spans="1:11" s="120" customFormat="1" ht="15.75" x14ac:dyDescent="0.25">
      <c r="A87" s="10"/>
      <c r="B87" s="173" t="s">
        <v>735</v>
      </c>
      <c r="C87" s="261" t="s">
        <v>741</v>
      </c>
      <c r="D87" s="262" t="s">
        <v>741</v>
      </c>
      <c r="E87" s="263" t="s">
        <v>741</v>
      </c>
      <c r="F87" s="121">
        <v>15</v>
      </c>
      <c r="G87" s="121"/>
      <c r="H87" s="264" t="s">
        <v>703</v>
      </c>
      <c r="I87" s="264" t="s">
        <v>703</v>
      </c>
      <c r="J87" s="264" t="s">
        <v>703</v>
      </c>
      <c r="K87" s="264" t="s">
        <v>703</v>
      </c>
    </row>
    <row r="88" spans="1:11" s="120" customFormat="1" ht="15.75" x14ac:dyDescent="0.25">
      <c r="A88" s="10"/>
      <c r="B88" s="173" t="s">
        <v>742</v>
      </c>
      <c r="C88" s="261" t="s">
        <v>743</v>
      </c>
      <c r="D88" s="262" t="s">
        <v>743</v>
      </c>
      <c r="E88" s="263" t="s">
        <v>743</v>
      </c>
      <c r="F88" s="121">
        <v>100</v>
      </c>
      <c r="G88" s="121">
        <v>100</v>
      </c>
      <c r="H88" s="264" t="s">
        <v>744</v>
      </c>
      <c r="I88" s="264" t="s">
        <v>744</v>
      </c>
      <c r="J88" s="264" t="s">
        <v>744</v>
      </c>
      <c r="K88" s="264" t="s">
        <v>744</v>
      </c>
    </row>
    <row r="89" spans="1:11" s="120" customFormat="1" ht="15.75" x14ac:dyDescent="0.25">
      <c r="A89" s="10"/>
      <c r="B89" s="173" t="s">
        <v>745</v>
      </c>
      <c r="C89" s="261" t="s">
        <v>746</v>
      </c>
      <c r="D89" s="262" t="s">
        <v>746</v>
      </c>
      <c r="E89" s="263" t="s">
        <v>746</v>
      </c>
      <c r="F89" s="121"/>
      <c r="G89" s="121">
        <v>50</v>
      </c>
      <c r="H89" s="264" t="s">
        <v>117</v>
      </c>
      <c r="I89" s="264" t="s">
        <v>117</v>
      </c>
      <c r="J89" s="264" t="s">
        <v>117</v>
      </c>
      <c r="K89" s="264" t="s">
        <v>117</v>
      </c>
    </row>
    <row r="90" spans="1:11" s="120" customFormat="1" ht="15.75" x14ac:dyDescent="0.25">
      <c r="A90" s="10"/>
      <c r="B90" s="173" t="s">
        <v>203</v>
      </c>
      <c r="C90" s="261"/>
      <c r="D90" s="262"/>
      <c r="E90" s="263"/>
      <c r="F90" s="121"/>
      <c r="G90" s="121"/>
      <c r="H90" s="264"/>
      <c r="I90" s="264"/>
      <c r="J90" s="264"/>
      <c r="K90" s="264"/>
    </row>
    <row r="91" spans="1:11" s="120" customFormat="1" ht="15.75" x14ac:dyDescent="0.25">
      <c r="A91" s="10"/>
      <c r="B91" s="173" t="s">
        <v>802</v>
      </c>
      <c r="C91" s="261" t="s">
        <v>851</v>
      </c>
      <c r="D91" s="262" t="s">
        <v>851</v>
      </c>
      <c r="E91" s="263" t="s">
        <v>851</v>
      </c>
      <c r="F91" s="121">
        <v>100</v>
      </c>
      <c r="G91" s="121">
        <v>17</v>
      </c>
      <c r="H91" s="264" t="s">
        <v>734</v>
      </c>
      <c r="I91" s="264" t="s">
        <v>734</v>
      </c>
      <c r="J91" s="264" t="s">
        <v>734</v>
      </c>
      <c r="K91" s="264" t="s">
        <v>734</v>
      </c>
    </row>
    <row r="92" spans="1:11" s="120" customFormat="1" ht="15.75" x14ac:dyDescent="0.25">
      <c r="A92" s="10"/>
      <c r="B92" s="173" t="s">
        <v>803</v>
      </c>
      <c r="C92" s="261" t="s">
        <v>849</v>
      </c>
      <c r="D92" s="262" t="s">
        <v>849</v>
      </c>
      <c r="E92" s="263" t="s">
        <v>849</v>
      </c>
      <c r="F92" s="121"/>
      <c r="G92" s="121">
        <v>12</v>
      </c>
      <c r="H92" s="264" t="s">
        <v>804</v>
      </c>
      <c r="I92" s="264" t="s">
        <v>804</v>
      </c>
      <c r="J92" s="264" t="s">
        <v>804</v>
      </c>
      <c r="K92" s="264" t="s">
        <v>804</v>
      </c>
    </row>
    <row r="93" spans="1:11" s="120" customFormat="1" ht="15.75" x14ac:dyDescent="0.25">
      <c r="A93" s="10"/>
      <c r="B93" s="173" t="s">
        <v>805</v>
      </c>
      <c r="C93" s="261" t="s">
        <v>850</v>
      </c>
      <c r="D93" s="262" t="s">
        <v>850</v>
      </c>
      <c r="E93" s="263" t="s">
        <v>850</v>
      </c>
      <c r="F93" s="121">
        <v>130</v>
      </c>
      <c r="G93" s="121">
        <v>20</v>
      </c>
      <c r="H93" s="264" t="s">
        <v>806</v>
      </c>
      <c r="I93" s="264" t="s">
        <v>806</v>
      </c>
      <c r="J93" s="264" t="s">
        <v>806</v>
      </c>
      <c r="K93" s="264" t="s">
        <v>806</v>
      </c>
    </row>
    <row r="94" spans="1:11" s="120" customFormat="1" ht="15.75" x14ac:dyDescent="0.25">
      <c r="A94" s="10"/>
      <c r="B94" s="173" t="s">
        <v>807</v>
      </c>
      <c r="C94" s="261" t="s">
        <v>808</v>
      </c>
      <c r="D94" s="262" t="s">
        <v>808</v>
      </c>
      <c r="E94" s="263" t="s">
        <v>808</v>
      </c>
      <c r="F94" s="121"/>
      <c r="G94" s="121">
        <v>15</v>
      </c>
      <c r="H94" s="264" t="s">
        <v>809</v>
      </c>
      <c r="I94" s="264" t="s">
        <v>809</v>
      </c>
      <c r="J94" s="264" t="s">
        <v>809</v>
      </c>
      <c r="K94" s="264" t="s">
        <v>809</v>
      </c>
    </row>
    <row r="95" spans="1:11" s="120" customFormat="1" ht="15.75" x14ac:dyDescent="0.25">
      <c r="A95" s="10"/>
      <c r="B95" s="173" t="s">
        <v>803</v>
      </c>
      <c r="C95" s="261" t="s">
        <v>810</v>
      </c>
      <c r="D95" s="262" t="s">
        <v>810</v>
      </c>
      <c r="E95" s="263" t="s">
        <v>810</v>
      </c>
      <c r="F95" s="121"/>
      <c r="G95" s="121">
        <v>0</v>
      </c>
      <c r="H95" s="264"/>
      <c r="I95" s="264"/>
      <c r="J95" s="264"/>
      <c r="K95" s="264"/>
    </row>
    <row r="96" spans="1:11" s="122" customFormat="1" ht="15.75" x14ac:dyDescent="0.25">
      <c r="A96" s="162">
        <v>12</v>
      </c>
      <c r="B96" s="174" t="s">
        <v>1151</v>
      </c>
      <c r="C96" s="180"/>
      <c r="D96" s="181"/>
      <c r="E96" s="182"/>
      <c r="F96" s="164">
        <f>SUM(F97:F114)</f>
        <v>299</v>
      </c>
      <c r="G96" s="164">
        <f>SUM(G97:G114)</f>
        <v>400</v>
      </c>
      <c r="H96" s="174"/>
      <c r="I96" s="174"/>
      <c r="J96" s="174"/>
      <c r="K96" s="174"/>
    </row>
    <row r="97" spans="1:11" s="120" customFormat="1" ht="15.75" x14ac:dyDescent="0.25">
      <c r="A97" s="10"/>
      <c r="B97" s="173" t="s">
        <v>682</v>
      </c>
      <c r="C97" s="261"/>
      <c r="D97" s="262"/>
      <c r="E97" s="263"/>
      <c r="F97" s="121"/>
      <c r="G97" s="121"/>
      <c r="H97" s="264"/>
      <c r="I97" s="264"/>
      <c r="J97" s="264"/>
      <c r="K97" s="264"/>
    </row>
    <row r="98" spans="1:11" s="120" customFormat="1" ht="15.75" x14ac:dyDescent="0.25">
      <c r="A98" s="10"/>
      <c r="B98" s="173" t="s">
        <v>118</v>
      </c>
      <c r="C98" s="261" t="s">
        <v>747</v>
      </c>
      <c r="D98" s="262" t="s">
        <v>747</v>
      </c>
      <c r="E98" s="263" t="s">
        <v>747</v>
      </c>
      <c r="F98" s="121"/>
      <c r="G98" s="121">
        <v>100</v>
      </c>
      <c r="H98" s="264" t="s">
        <v>748</v>
      </c>
      <c r="I98" s="264" t="s">
        <v>748</v>
      </c>
      <c r="J98" s="264" t="s">
        <v>748</v>
      </c>
      <c r="K98" s="264" t="s">
        <v>748</v>
      </c>
    </row>
    <row r="99" spans="1:11" s="120" customFormat="1" ht="15.75" x14ac:dyDescent="0.25">
      <c r="A99" s="10"/>
      <c r="B99" s="173" t="s">
        <v>127</v>
      </c>
      <c r="C99" s="261" t="s">
        <v>749</v>
      </c>
      <c r="D99" s="262" t="s">
        <v>749</v>
      </c>
      <c r="E99" s="263" t="s">
        <v>749</v>
      </c>
      <c r="F99" s="121"/>
      <c r="G99" s="121">
        <v>30</v>
      </c>
      <c r="H99" s="264" t="s">
        <v>750</v>
      </c>
      <c r="I99" s="264" t="s">
        <v>750</v>
      </c>
      <c r="J99" s="264" t="s">
        <v>750</v>
      </c>
      <c r="K99" s="264" t="s">
        <v>750</v>
      </c>
    </row>
    <row r="100" spans="1:11" s="120" customFormat="1" ht="15.75" x14ac:dyDescent="0.25">
      <c r="A100" s="10"/>
      <c r="B100" s="173" t="s">
        <v>118</v>
      </c>
      <c r="C100" s="261" t="s">
        <v>751</v>
      </c>
      <c r="D100" s="262" t="s">
        <v>751</v>
      </c>
      <c r="E100" s="263" t="s">
        <v>751</v>
      </c>
      <c r="F100" s="121">
        <v>0</v>
      </c>
      <c r="G100" s="121">
        <v>0</v>
      </c>
      <c r="H100" s="264"/>
      <c r="I100" s="264"/>
      <c r="J100" s="264"/>
      <c r="K100" s="264"/>
    </row>
    <row r="101" spans="1:11" s="120" customFormat="1" ht="15.75" x14ac:dyDescent="0.25">
      <c r="A101" s="10"/>
      <c r="B101" s="173" t="s">
        <v>683</v>
      </c>
      <c r="C101" s="261"/>
      <c r="D101" s="262"/>
      <c r="E101" s="263"/>
      <c r="F101" s="121"/>
      <c r="G101" s="121"/>
      <c r="H101" s="264"/>
      <c r="I101" s="264"/>
      <c r="J101" s="264"/>
      <c r="K101" s="264"/>
    </row>
    <row r="102" spans="1:11" s="120" customFormat="1" ht="15.75" x14ac:dyDescent="0.25">
      <c r="A102" s="10"/>
      <c r="B102" s="173" t="s">
        <v>127</v>
      </c>
      <c r="C102" s="261" t="s">
        <v>752</v>
      </c>
      <c r="D102" s="262" t="s">
        <v>752</v>
      </c>
      <c r="E102" s="263" t="s">
        <v>752</v>
      </c>
      <c r="F102" s="121">
        <v>4</v>
      </c>
      <c r="G102" s="121"/>
      <c r="H102" s="264" t="s">
        <v>753</v>
      </c>
      <c r="I102" s="264" t="s">
        <v>753</v>
      </c>
      <c r="J102" s="264" t="s">
        <v>753</v>
      </c>
      <c r="K102" s="264" t="s">
        <v>753</v>
      </c>
    </row>
    <row r="103" spans="1:11" s="120" customFormat="1" ht="15.75" x14ac:dyDescent="0.25">
      <c r="A103" s="10"/>
      <c r="B103" s="173" t="s">
        <v>127</v>
      </c>
      <c r="C103" s="261" t="s">
        <v>754</v>
      </c>
      <c r="D103" s="262" t="s">
        <v>754</v>
      </c>
      <c r="E103" s="263" t="s">
        <v>754</v>
      </c>
      <c r="F103" s="121"/>
      <c r="G103" s="121">
        <v>25</v>
      </c>
      <c r="H103" s="264" t="s">
        <v>117</v>
      </c>
      <c r="I103" s="264" t="s">
        <v>117</v>
      </c>
      <c r="J103" s="264" t="s">
        <v>117</v>
      </c>
      <c r="K103" s="264" t="s">
        <v>117</v>
      </c>
    </row>
    <row r="104" spans="1:11" s="120" customFormat="1" ht="15.75" x14ac:dyDescent="0.25">
      <c r="A104" s="10"/>
      <c r="B104" s="173" t="s">
        <v>127</v>
      </c>
      <c r="C104" s="261" t="s">
        <v>755</v>
      </c>
      <c r="D104" s="262" t="s">
        <v>755</v>
      </c>
      <c r="E104" s="263" t="s">
        <v>755</v>
      </c>
      <c r="F104" s="121">
        <v>10</v>
      </c>
      <c r="G104" s="121"/>
      <c r="H104" s="264" t="s">
        <v>703</v>
      </c>
      <c r="I104" s="264" t="s">
        <v>703</v>
      </c>
      <c r="J104" s="264" t="s">
        <v>703</v>
      </c>
      <c r="K104" s="264" t="s">
        <v>703</v>
      </c>
    </row>
    <row r="105" spans="1:11" s="120" customFormat="1" ht="15.75" x14ac:dyDescent="0.25">
      <c r="A105" s="10"/>
      <c r="B105" s="173" t="s">
        <v>127</v>
      </c>
      <c r="C105" s="261" t="s">
        <v>756</v>
      </c>
      <c r="D105" s="262" t="s">
        <v>756</v>
      </c>
      <c r="E105" s="263" t="s">
        <v>756</v>
      </c>
      <c r="F105" s="121"/>
      <c r="G105" s="121">
        <v>25</v>
      </c>
      <c r="H105" s="264" t="s">
        <v>757</v>
      </c>
      <c r="I105" s="264" t="s">
        <v>757</v>
      </c>
      <c r="J105" s="264" t="s">
        <v>757</v>
      </c>
      <c r="K105" s="264" t="s">
        <v>757</v>
      </c>
    </row>
    <row r="106" spans="1:11" s="120" customFormat="1" ht="15.75" x14ac:dyDescent="0.25">
      <c r="A106" s="10"/>
      <c r="B106" s="173" t="s">
        <v>127</v>
      </c>
      <c r="C106" s="261" t="s">
        <v>758</v>
      </c>
      <c r="D106" s="262" t="s">
        <v>758</v>
      </c>
      <c r="E106" s="263" t="s">
        <v>758</v>
      </c>
      <c r="F106" s="121"/>
      <c r="G106" s="121">
        <v>25</v>
      </c>
      <c r="H106" s="264" t="s">
        <v>117</v>
      </c>
      <c r="I106" s="264" t="s">
        <v>117</v>
      </c>
      <c r="J106" s="264" t="s">
        <v>117</v>
      </c>
      <c r="K106" s="264" t="s">
        <v>117</v>
      </c>
    </row>
    <row r="107" spans="1:11" s="120" customFormat="1" ht="15.75" x14ac:dyDescent="0.25">
      <c r="A107" s="10"/>
      <c r="B107" s="173" t="s">
        <v>127</v>
      </c>
      <c r="C107" s="261" t="s">
        <v>759</v>
      </c>
      <c r="D107" s="262" t="s">
        <v>759</v>
      </c>
      <c r="E107" s="263" t="s">
        <v>759</v>
      </c>
      <c r="F107" s="121">
        <v>50</v>
      </c>
      <c r="G107" s="121"/>
      <c r="H107" s="264" t="s">
        <v>703</v>
      </c>
      <c r="I107" s="264" t="s">
        <v>703</v>
      </c>
      <c r="J107" s="264" t="s">
        <v>703</v>
      </c>
      <c r="K107" s="264" t="s">
        <v>703</v>
      </c>
    </row>
    <row r="108" spans="1:11" s="120" customFormat="1" ht="15.75" x14ac:dyDescent="0.25">
      <c r="A108" s="10"/>
      <c r="B108" s="173" t="s">
        <v>120</v>
      </c>
      <c r="C108" s="261" t="s">
        <v>836</v>
      </c>
      <c r="D108" s="262" t="s">
        <v>836</v>
      </c>
      <c r="E108" s="263" t="s">
        <v>836</v>
      </c>
      <c r="F108" s="121">
        <v>10</v>
      </c>
      <c r="G108" s="121">
        <v>20</v>
      </c>
      <c r="H108" s="264" t="s">
        <v>760</v>
      </c>
      <c r="I108" s="264" t="s">
        <v>760</v>
      </c>
      <c r="J108" s="264" t="s">
        <v>760</v>
      </c>
      <c r="K108" s="264" t="s">
        <v>760</v>
      </c>
    </row>
    <row r="109" spans="1:11" s="120" customFormat="1" ht="15.75" x14ac:dyDescent="0.25">
      <c r="A109" s="10"/>
      <c r="B109" s="173" t="s">
        <v>120</v>
      </c>
      <c r="C109" s="261" t="s">
        <v>837</v>
      </c>
      <c r="D109" s="262" t="s">
        <v>837</v>
      </c>
      <c r="E109" s="263" t="s">
        <v>837</v>
      </c>
      <c r="F109" s="121">
        <v>25</v>
      </c>
      <c r="G109" s="121">
        <v>20</v>
      </c>
      <c r="H109" s="264" t="s">
        <v>761</v>
      </c>
      <c r="I109" s="264" t="s">
        <v>761</v>
      </c>
      <c r="J109" s="264" t="s">
        <v>761</v>
      </c>
      <c r="K109" s="264" t="s">
        <v>761</v>
      </c>
    </row>
    <row r="110" spans="1:11" s="120" customFormat="1" ht="15.75" x14ac:dyDescent="0.25">
      <c r="A110" s="10"/>
      <c r="B110" s="173" t="s">
        <v>120</v>
      </c>
      <c r="C110" s="261" t="s">
        <v>838</v>
      </c>
      <c r="D110" s="262" t="s">
        <v>838</v>
      </c>
      <c r="E110" s="263" t="s">
        <v>838</v>
      </c>
      <c r="F110" s="121">
        <v>100</v>
      </c>
      <c r="G110" s="121">
        <v>25</v>
      </c>
      <c r="H110" s="264" t="s">
        <v>762</v>
      </c>
      <c r="I110" s="264" t="s">
        <v>762</v>
      </c>
      <c r="J110" s="264" t="s">
        <v>762</v>
      </c>
      <c r="K110" s="264" t="s">
        <v>762</v>
      </c>
    </row>
    <row r="111" spans="1:11" s="120" customFormat="1" ht="15.75" x14ac:dyDescent="0.25">
      <c r="A111" s="10"/>
      <c r="B111" s="173" t="s">
        <v>118</v>
      </c>
      <c r="C111" s="261" t="s">
        <v>763</v>
      </c>
      <c r="D111" s="262" t="s">
        <v>763</v>
      </c>
      <c r="E111" s="263" t="s">
        <v>763</v>
      </c>
      <c r="F111" s="121"/>
      <c r="G111" s="121">
        <v>25</v>
      </c>
      <c r="H111" s="264" t="s">
        <v>764</v>
      </c>
      <c r="I111" s="264" t="s">
        <v>764</v>
      </c>
      <c r="J111" s="264" t="s">
        <v>764</v>
      </c>
      <c r="K111" s="264" t="s">
        <v>764</v>
      </c>
    </row>
    <row r="112" spans="1:11" s="120" customFormat="1" ht="15.75" x14ac:dyDescent="0.25">
      <c r="A112" s="10"/>
      <c r="B112" s="173" t="s">
        <v>122</v>
      </c>
      <c r="C112" s="261" t="s">
        <v>765</v>
      </c>
      <c r="D112" s="262" t="s">
        <v>765</v>
      </c>
      <c r="E112" s="263" t="s">
        <v>765</v>
      </c>
      <c r="F112" s="121"/>
      <c r="G112" s="121">
        <v>80</v>
      </c>
      <c r="H112" s="264" t="s">
        <v>117</v>
      </c>
      <c r="I112" s="264" t="s">
        <v>117</v>
      </c>
      <c r="J112" s="264" t="s">
        <v>117</v>
      </c>
      <c r="K112" s="264" t="s">
        <v>117</v>
      </c>
    </row>
    <row r="113" spans="1:11" s="120" customFormat="1" ht="15.75" x14ac:dyDescent="0.25">
      <c r="A113" s="10"/>
      <c r="B113" s="173" t="s">
        <v>122</v>
      </c>
      <c r="C113" s="261" t="s">
        <v>766</v>
      </c>
      <c r="D113" s="262" t="s">
        <v>766</v>
      </c>
      <c r="E113" s="263" t="s">
        <v>766</v>
      </c>
      <c r="F113" s="121">
        <v>30</v>
      </c>
      <c r="G113" s="121">
        <v>10</v>
      </c>
      <c r="H113" s="264" t="s">
        <v>744</v>
      </c>
      <c r="I113" s="264" t="s">
        <v>744</v>
      </c>
      <c r="J113" s="264" t="s">
        <v>744</v>
      </c>
      <c r="K113" s="264" t="s">
        <v>744</v>
      </c>
    </row>
    <row r="114" spans="1:11" s="120" customFormat="1" ht="15.75" x14ac:dyDescent="0.25">
      <c r="A114" s="10"/>
      <c r="B114" s="173" t="s">
        <v>122</v>
      </c>
      <c r="C114" s="261" t="s">
        <v>839</v>
      </c>
      <c r="D114" s="262" t="s">
        <v>839</v>
      </c>
      <c r="E114" s="263" t="s">
        <v>839</v>
      </c>
      <c r="F114" s="121">
        <v>70</v>
      </c>
      <c r="G114" s="121">
        <v>15</v>
      </c>
      <c r="H114" s="264" t="s">
        <v>744</v>
      </c>
      <c r="I114" s="264" t="s">
        <v>744</v>
      </c>
      <c r="J114" s="264" t="s">
        <v>744</v>
      </c>
      <c r="K114" s="264" t="s">
        <v>744</v>
      </c>
    </row>
    <row r="115" spans="1:11" s="122" customFormat="1" ht="15.75" x14ac:dyDescent="0.25">
      <c r="A115" s="162">
        <v>13</v>
      </c>
      <c r="B115" s="174" t="s">
        <v>1149</v>
      </c>
      <c r="C115" s="180"/>
      <c r="D115" s="181"/>
      <c r="E115" s="182"/>
      <c r="F115" s="164">
        <f>SUM(F116:F132)</f>
        <v>411</v>
      </c>
      <c r="G115" s="164">
        <f>SUM(G116:G132)</f>
        <v>889</v>
      </c>
      <c r="H115" s="174"/>
      <c r="I115" s="174"/>
      <c r="J115" s="174"/>
      <c r="K115" s="174"/>
    </row>
    <row r="116" spans="1:11" s="120" customFormat="1" ht="15.75" x14ac:dyDescent="0.25">
      <c r="B116" s="173" t="s">
        <v>691</v>
      </c>
      <c r="C116" s="261"/>
      <c r="D116" s="262"/>
      <c r="E116" s="263"/>
      <c r="F116" s="121"/>
      <c r="G116" s="121"/>
      <c r="H116" s="264"/>
      <c r="I116" s="264"/>
      <c r="J116" s="264"/>
      <c r="K116" s="264"/>
    </row>
    <row r="117" spans="1:11" s="120" customFormat="1" ht="15.75" x14ac:dyDescent="0.25">
      <c r="A117" s="10"/>
      <c r="B117" s="173" t="s">
        <v>127</v>
      </c>
      <c r="C117" s="261" t="s">
        <v>840</v>
      </c>
      <c r="D117" s="262" t="s">
        <v>840</v>
      </c>
      <c r="E117" s="263" t="s">
        <v>840</v>
      </c>
      <c r="F117" s="121">
        <v>76</v>
      </c>
      <c r="G117" s="121">
        <v>20</v>
      </c>
      <c r="H117" s="264" t="s">
        <v>767</v>
      </c>
      <c r="I117" s="264" t="s">
        <v>767</v>
      </c>
      <c r="J117" s="264" t="s">
        <v>767</v>
      </c>
      <c r="K117" s="264" t="s">
        <v>767</v>
      </c>
    </row>
    <row r="118" spans="1:11" s="120" customFormat="1" ht="15.75" x14ac:dyDescent="0.25">
      <c r="A118" s="10"/>
      <c r="B118" s="173" t="s">
        <v>127</v>
      </c>
      <c r="C118" s="261" t="s">
        <v>933</v>
      </c>
      <c r="D118" s="262" t="s">
        <v>768</v>
      </c>
      <c r="E118" s="263" t="s">
        <v>768</v>
      </c>
      <c r="F118" s="121">
        <v>60</v>
      </c>
      <c r="G118" s="121"/>
      <c r="H118" s="264" t="s">
        <v>703</v>
      </c>
      <c r="I118" s="264" t="s">
        <v>703</v>
      </c>
      <c r="J118" s="264" t="s">
        <v>703</v>
      </c>
      <c r="K118" s="264" t="s">
        <v>703</v>
      </c>
    </row>
    <row r="119" spans="1:11" s="120" customFormat="1" ht="15.75" x14ac:dyDescent="0.25">
      <c r="A119" s="10"/>
      <c r="B119" s="173" t="s">
        <v>120</v>
      </c>
      <c r="C119" s="261" t="s">
        <v>841</v>
      </c>
      <c r="D119" s="262" t="s">
        <v>841</v>
      </c>
      <c r="E119" s="263" t="s">
        <v>841</v>
      </c>
      <c r="F119" s="121"/>
      <c r="G119" s="121">
        <v>60</v>
      </c>
      <c r="H119" s="264" t="s">
        <v>769</v>
      </c>
      <c r="I119" s="264" t="s">
        <v>769</v>
      </c>
      <c r="J119" s="264" t="s">
        <v>769</v>
      </c>
      <c r="K119" s="264" t="s">
        <v>769</v>
      </c>
    </row>
    <row r="120" spans="1:11" s="120" customFormat="1" ht="15.75" x14ac:dyDescent="0.25">
      <c r="A120" s="10"/>
      <c r="B120" s="173" t="s">
        <v>120</v>
      </c>
      <c r="C120" s="261" t="s">
        <v>934</v>
      </c>
      <c r="D120" s="262" t="s">
        <v>770</v>
      </c>
      <c r="E120" s="263" t="s">
        <v>770</v>
      </c>
      <c r="F120" s="121"/>
      <c r="G120" s="121">
        <v>90</v>
      </c>
      <c r="H120" s="264" t="s">
        <v>117</v>
      </c>
      <c r="I120" s="264" t="s">
        <v>117</v>
      </c>
      <c r="J120" s="264" t="s">
        <v>117</v>
      </c>
      <c r="K120" s="264" t="s">
        <v>117</v>
      </c>
    </row>
    <row r="121" spans="1:11" s="120" customFormat="1" ht="15.75" x14ac:dyDescent="0.25">
      <c r="A121" s="10"/>
      <c r="B121" s="173" t="s">
        <v>120</v>
      </c>
      <c r="C121" s="261" t="s">
        <v>771</v>
      </c>
      <c r="D121" s="262" t="s">
        <v>771</v>
      </c>
      <c r="E121" s="263" t="s">
        <v>771</v>
      </c>
      <c r="F121" s="121"/>
      <c r="G121" s="121">
        <v>25</v>
      </c>
      <c r="H121" s="264" t="s">
        <v>117</v>
      </c>
      <c r="I121" s="264" t="s">
        <v>117</v>
      </c>
      <c r="J121" s="264" t="s">
        <v>117</v>
      </c>
      <c r="K121" s="264" t="s">
        <v>117</v>
      </c>
    </row>
    <row r="122" spans="1:11" s="120" customFormat="1" ht="15.75" x14ac:dyDescent="0.25">
      <c r="A122" s="10"/>
      <c r="B122" s="173" t="s">
        <v>120</v>
      </c>
      <c r="C122" s="261" t="s">
        <v>772</v>
      </c>
      <c r="D122" s="262" t="s">
        <v>772</v>
      </c>
      <c r="E122" s="263" t="s">
        <v>772</v>
      </c>
      <c r="F122" s="121">
        <v>220</v>
      </c>
      <c r="G122" s="121">
        <v>30</v>
      </c>
      <c r="H122" s="264" t="s">
        <v>773</v>
      </c>
      <c r="I122" s="264" t="s">
        <v>773</v>
      </c>
      <c r="J122" s="264" t="s">
        <v>773</v>
      </c>
      <c r="K122" s="264" t="s">
        <v>773</v>
      </c>
    </row>
    <row r="123" spans="1:11" s="120" customFormat="1" ht="15.75" x14ac:dyDescent="0.25">
      <c r="A123" s="10"/>
      <c r="B123" s="173" t="s">
        <v>118</v>
      </c>
      <c r="C123" s="261" t="s">
        <v>774</v>
      </c>
      <c r="D123" s="262" t="s">
        <v>774</v>
      </c>
      <c r="E123" s="263" t="s">
        <v>774</v>
      </c>
      <c r="F123" s="121"/>
      <c r="G123" s="121">
        <v>58</v>
      </c>
      <c r="H123" s="264" t="s">
        <v>775</v>
      </c>
      <c r="I123" s="264" t="s">
        <v>775</v>
      </c>
      <c r="J123" s="264" t="s">
        <v>775</v>
      </c>
      <c r="K123" s="264" t="s">
        <v>775</v>
      </c>
    </row>
    <row r="124" spans="1:11" s="120" customFormat="1" ht="15.75" x14ac:dyDescent="0.25">
      <c r="A124" s="10"/>
      <c r="B124" s="173" t="s">
        <v>118</v>
      </c>
      <c r="C124" s="261" t="s">
        <v>776</v>
      </c>
      <c r="D124" s="262" t="s">
        <v>776</v>
      </c>
      <c r="E124" s="263" t="s">
        <v>776</v>
      </c>
      <c r="F124" s="121">
        <v>55</v>
      </c>
      <c r="G124" s="121">
        <v>30</v>
      </c>
      <c r="H124" s="264" t="s">
        <v>777</v>
      </c>
      <c r="I124" s="264" t="s">
        <v>777</v>
      </c>
      <c r="J124" s="264" t="s">
        <v>777</v>
      </c>
      <c r="K124" s="264" t="s">
        <v>777</v>
      </c>
    </row>
    <row r="125" spans="1:11" s="120" customFormat="1" ht="15.75" x14ac:dyDescent="0.25">
      <c r="A125" s="10"/>
      <c r="B125" s="173" t="s">
        <v>778</v>
      </c>
      <c r="C125" s="261"/>
      <c r="D125" s="262"/>
      <c r="E125" s="263"/>
      <c r="F125" s="121"/>
      <c r="G125" s="121"/>
      <c r="H125" s="264"/>
      <c r="I125" s="264"/>
      <c r="J125" s="264"/>
      <c r="K125" s="264"/>
    </row>
    <row r="126" spans="1:11" s="120" customFormat="1" ht="15.75" x14ac:dyDescent="0.25">
      <c r="A126" s="10"/>
      <c r="B126" s="173" t="s">
        <v>127</v>
      </c>
      <c r="C126" s="261" t="s">
        <v>779</v>
      </c>
      <c r="D126" s="262" t="s">
        <v>779</v>
      </c>
      <c r="E126" s="263" t="s">
        <v>779</v>
      </c>
      <c r="F126" s="121"/>
      <c r="G126" s="121">
        <v>35</v>
      </c>
      <c r="H126" s="264" t="s">
        <v>780</v>
      </c>
      <c r="I126" s="264" t="s">
        <v>780</v>
      </c>
      <c r="J126" s="264" t="s">
        <v>780</v>
      </c>
      <c r="K126" s="264" t="s">
        <v>780</v>
      </c>
    </row>
    <row r="127" spans="1:11" s="120" customFormat="1" ht="15.75" x14ac:dyDescent="0.25">
      <c r="A127" s="10"/>
      <c r="B127" s="173" t="s">
        <v>127</v>
      </c>
      <c r="C127" s="261" t="s">
        <v>927</v>
      </c>
      <c r="D127" s="262" t="s">
        <v>842</v>
      </c>
      <c r="E127" s="263" t="s">
        <v>842</v>
      </c>
      <c r="F127" s="121"/>
      <c r="G127" s="121">
        <v>135</v>
      </c>
      <c r="H127" s="264" t="s">
        <v>780</v>
      </c>
      <c r="I127" s="264" t="s">
        <v>780</v>
      </c>
      <c r="J127" s="264" t="s">
        <v>780</v>
      </c>
      <c r="K127" s="264" t="s">
        <v>780</v>
      </c>
    </row>
    <row r="128" spans="1:11" s="120" customFormat="1" ht="15.75" x14ac:dyDescent="0.25">
      <c r="A128" s="10"/>
      <c r="B128" s="173" t="s">
        <v>127</v>
      </c>
      <c r="C128" s="261" t="s">
        <v>843</v>
      </c>
      <c r="D128" s="262" t="s">
        <v>843</v>
      </c>
      <c r="E128" s="263" t="s">
        <v>843</v>
      </c>
      <c r="F128" s="121"/>
      <c r="G128" s="121">
        <v>60</v>
      </c>
      <c r="H128" s="264" t="s">
        <v>780</v>
      </c>
      <c r="I128" s="264" t="s">
        <v>780</v>
      </c>
      <c r="J128" s="264" t="s">
        <v>780</v>
      </c>
      <c r="K128" s="264" t="s">
        <v>780</v>
      </c>
    </row>
    <row r="129" spans="1:11" s="120" customFormat="1" ht="15.75" x14ac:dyDescent="0.25">
      <c r="A129" s="10"/>
      <c r="B129" s="173" t="s">
        <v>127</v>
      </c>
      <c r="C129" s="261" t="s">
        <v>781</v>
      </c>
      <c r="D129" s="262" t="s">
        <v>781</v>
      </c>
      <c r="E129" s="263" t="s">
        <v>781</v>
      </c>
      <c r="F129" s="121"/>
      <c r="G129" s="121">
        <v>30</v>
      </c>
      <c r="H129" s="264" t="s">
        <v>780</v>
      </c>
      <c r="I129" s="264" t="s">
        <v>780</v>
      </c>
      <c r="J129" s="264" t="s">
        <v>780</v>
      </c>
      <c r="K129" s="264" t="s">
        <v>780</v>
      </c>
    </row>
    <row r="130" spans="1:11" s="120" customFormat="1" ht="15.75" x14ac:dyDescent="0.25">
      <c r="A130" s="10"/>
      <c r="B130" s="173" t="s">
        <v>127</v>
      </c>
      <c r="C130" s="261" t="s">
        <v>844</v>
      </c>
      <c r="D130" s="262" t="s">
        <v>844</v>
      </c>
      <c r="E130" s="263" t="s">
        <v>844</v>
      </c>
      <c r="F130" s="121"/>
      <c r="G130" s="121">
        <v>85</v>
      </c>
      <c r="H130" s="264" t="s">
        <v>780</v>
      </c>
      <c r="I130" s="264" t="s">
        <v>780</v>
      </c>
      <c r="J130" s="264" t="s">
        <v>780</v>
      </c>
      <c r="K130" s="264" t="s">
        <v>780</v>
      </c>
    </row>
    <row r="131" spans="1:11" s="120" customFormat="1" ht="15.75" x14ac:dyDescent="0.25">
      <c r="A131" s="10"/>
      <c r="B131" s="173" t="s">
        <v>120</v>
      </c>
      <c r="C131" s="261" t="s">
        <v>782</v>
      </c>
      <c r="D131" s="262" t="s">
        <v>782</v>
      </c>
      <c r="E131" s="263" t="s">
        <v>782</v>
      </c>
      <c r="F131" s="121"/>
      <c r="G131" s="121">
        <v>211</v>
      </c>
      <c r="H131" s="264" t="s">
        <v>780</v>
      </c>
      <c r="I131" s="264" t="s">
        <v>780</v>
      </c>
      <c r="J131" s="264" t="s">
        <v>780</v>
      </c>
      <c r="K131" s="264" t="s">
        <v>780</v>
      </c>
    </row>
    <row r="132" spans="1:11" s="120" customFormat="1" ht="15.75" x14ac:dyDescent="0.25">
      <c r="A132" s="10"/>
      <c r="B132" s="173" t="s">
        <v>120</v>
      </c>
      <c r="C132" s="261" t="s">
        <v>783</v>
      </c>
      <c r="D132" s="262" t="s">
        <v>783</v>
      </c>
      <c r="E132" s="263" t="s">
        <v>783</v>
      </c>
      <c r="F132" s="121"/>
      <c r="G132" s="121">
        <v>20</v>
      </c>
      <c r="H132" s="264" t="s">
        <v>780</v>
      </c>
      <c r="I132" s="264" t="s">
        <v>780</v>
      </c>
      <c r="J132" s="264" t="s">
        <v>780</v>
      </c>
      <c r="K132" s="264" t="s">
        <v>780</v>
      </c>
    </row>
    <row r="133" spans="1:11" s="122" customFormat="1" ht="15.75" x14ac:dyDescent="0.25">
      <c r="A133" s="162">
        <v>14</v>
      </c>
      <c r="B133" s="174" t="s">
        <v>1152</v>
      </c>
      <c r="C133" s="180"/>
      <c r="D133" s="181"/>
      <c r="E133" s="182"/>
      <c r="F133" s="164">
        <f>SUM(F134:F151)</f>
        <v>443</v>
      </c>
      <c r="G133" s="164">
        <f>SUM(G134:G151)</f>
        <v>179</v>
      </c>
      <c r="H133" s="174"/>
      <c r="I133" s="174"/>
      <c r="J133" s="174"/>
      <c r="K133" s="174"/>
    </row>
    <row r="134" spans="1:11" s="120" customFormat="1" ht="15.75" x14ac:dyDescent="0.25">
      <c r="A134" s="10"/>
      <c r="B134" s="173" t="s">
        <v>784</v>
      </c>
      <c r="C134" s="261"/>
      <c r="D134" s="262"/>
      <c r="E134" s="263"/>
      <c r="F134" s="121"/>
      <c r="G134" s="121"/>
      <c r="H134" s="264"/>
      <c r="I134" s="264"/>
      <c r="J134" s="264"/>
      <c r="K134" s="264"/>
    </row>
    <row r="135" spans="1:11" s="120" customFormat="1" ht="15.75" x14ac:dyDescent="0.25">
      <c r="A135" s="10"/>
      <c r="B135" s="173" t="s">
        <v>127</v>
      </c>
      <c r="C135" s="261" t="s">
        <v>785</v>
      </c>
      <c r="D135" s="262" t="s">
        <v>785</v>
      </c>
      <c r="E135" s="263" t="s">
        <v>785</v>
      </c>
      <c r="F135" s="121"/>
      <c r="G135" s="121">
        <v>39</v>
      </c>
      <c r="H135" s="264" t="s">
        <v>786</v>
      </c>
      <c r="I135" s="264" t="s">
        <v>786</v>
      </c>
      <c r="J135" s="264" t="s">
        <v>786</v>
      </c>
      <c r="K135" s="264" t="s">
        <v>786</v>
      </c>
    </row>
    <row r="136" spans="1:11" s="120" customFormat="1" ht="15.75" x14ac:dyDescent="0.25">
      <c r="A136" s="10"/>
      <c r="B136" s="173" t="s">
        <v>127</v>
      </c>
      <c r="C136" s="261" t="s">
        <v>787</v>
      </c>
      <c r="D136" s="262" t="s">
        <v>787</v>
      </c>
      <c r="E136" s="263" t="s">
        <v>787</v>
      </c>
      <c r="F136" s="121"/>
      <c r="G136" s="121">
        <v>55</v>
      </c>
      <c r="H136" s="264" t="s">
        <v>788</v>
      </c>
      <c r="I136" s="264" t="s">
        <v>788</v>
      </c>
      <c r="J136" s="264" t="s">
        <v>788</v>
      </c>
      <c r="K136" s="264" t="s">
        <v>788</v>
      </c>
    </row>
    <row r="137" spans="1:11" s="120" customFormat="1" ht="15.75" x14ac:dyDescent="0.25">
      <c r="A137" s="10"/>
      <c r="B137" s="173" t="s">
        <v>120</v>
      </c>
      <c r="C137" s="261" t="s">
        <v>789</v>
      </c>
      <c r="D137" s="262" t="s">
        <v>789</v>
      </c>
      <c r="E137" s="263" t="s">
        <v>789</v>
      </c>
      <c r="F137" s="121"/>
      <c r="G137" s="121">
        <v>30</v>
      </c>
      <c r="H137" s="264" t="s">
        <v>117</v>
      </c>
      <c r="I137" s="264" t="s">
        <v>117</v>
      </c>
      <c r="J137" s="264" t="s">
        <v>117</v>
      </c>
      <c r="K137" s="264" t="s">
        <v>117</v>
      </c>
    </row>
    <row r="138" spans="1:11" s="120" customFormat="1" ht="15.75" x14ac:dyDescent="0.25">
      <c r="A138" s="10"/>
      <c r="B138" s="173" t="s">
        <v>120</v>
      </c>
      <c r="C138" s="261" t="s">
        <v>790</v>
      </c>
      <c r="D138" s="262" t="s">
        <v>790</v>
      </c>
      <c r="E138" s="263" t="s">
        <v>790</v>
      </c>
      <c r="F138" s="121">
        <v>14</v>
      </c>
      <c r="G138" s="121"/>
      <c r="H138" s="264" t="s">
        <v>703</v>
      </c>
      <c r="I138" s="264" t="s">
        <v>703</v>
      </c>
      <c r="J138" s="264" t="s">
        <v>703</v>
      </c>
      <c r="K138" s="264" t="s">
        <v>703</v>
      </c>
    </row>
    <row r="139" spans="1:11" s="120" customFormat="1" ht="15.75" x14ac:dyDescent="0.25">
      <c r="A139" s="10"/>
      <c r="B139" s="173" t="s">
        <v>120</v>
      </c>
      <c r="C139" s="261" t="s">
        <v>791</v>
      </c>
      <c r="D139" s="262" t="s">
        <v>791</v>
      </c>
      <c r="E139" s="263" t="s">
        <v>791</v>
      </c>
      <c r="F139" s="121">
        <v>25</v>
      </c>
      <c r="G139" s="121"/>
      <c r="H139" s="264" t="s">
        <v>703</v>
      </c>
      <c r="I139" s="264" t="s">
        <v>703</v>
      </c>
      <c r="J139" s="264" t="s">
        <v>703</v>
      </c>
      <c r="K139" s="264" t="s">
        <v>703</v>
      </c>
    </row>
    <row r="140" spans="1:11" s="120" customFormat="1" ht="15.75" x14ac:dyDescent="0.25">
      <c r="A140" s="10"/>
      <c r="B140" s="173" t="s">
        <v>120</v>
      </c>
      <c r="C140" s="261" t="s">
        <v>792</v>
      </c>
      <c r="D140" s="262" t="s">
        <v>792</v>
      </c>
      <c r="E140" s="263" t="s">
        <v>792</v>
      </c>
      <c r="F140" s="121">
        <v>0</v>
      </c>
      <c r="G140" s="121">
        <v>0</v>
      </c>
      <c r="H140" s="264"/>
      <c r="I140" s="264"/>
      <c r="J140" s="264"/>
      <c r="K140" s="264"/>
    </row>
    <row r="141" spans="1:11" s="120" customFormat="1" ht="15.75" x14ac:dyDescent="0.25">
      <c r="A141" s="10"/>
      <c r="B141" s="173" t="s">
        <v>118</v>
      </c>
      <c r="C141" s="261" t="s">
        <v>793</v>
      </c>
      <c r="D141" s="262" t="s">
        <v>793</v>
      </c>
      <c r="E141" s="263" t="s">
        <v>793</v>
      </c>
      <c r="F141" s="121">
        <v>13</v>
      </c>
      <c r="G141" s="121"/>
      <c r="H141" s="264" t="s">
        <v>703</v>
      </c>
      <c r="I141" s="264" t="s">
        <v>703</v>
      </c>
      <c r="J141" s="264" t="s">
        <v>703</v>
      </c>
      <c r="K141" s="264" t="s">
        <v>703</v>
      </c>
    </row>
    <row r="142" spans="1:11" s="120" customFormat="1" ht="15.75" x14ac:dyDescent="0.25">
      <c r="A142" s="10"/>
      <c r="B142" s="173" t="s">
        <v>118</v>
      </c>
      <c r="C142" s="261" t="s">
        <v>794</v>
      </c>
      <c r="D142" s="262" t="s">
        <v>794</v>
      </c>
      <c r="E142" s="263" t="s">
        <v>794</v>
      </c>
      <c r="F142" s="121">
        <v>10</v>
      </c>
      <c r="G142" s="121"/>
      <c r="H142" s="264" t="s">
        <v>703</v>
      </c>
      <c r="I142" s="264" t="s">
        <v>703</v>
      </c>
      <c r="J142" s="264" t="s">
        <v>703</v>
      </c>
      <c r="K142" s="264" t="s">
        <v>703</v>
      </c>
    </row>
    <row r="143" spans="1:11" s="120" customFormat="1" ht="15.75" x14ac:dyDescent="0.25">
      <c r="A143" s="10"/>
      <c r="B143" s="173" t="s">
        <v>268</v>
      </c>
      <c r="C143" s="261"/>
      <c r="D143" s="262"/>
      <c r="E143" s="263"/>
      <c r="F143" s="121"/>
      <c r="G143" s="121"/>
      <c r="H143" s="264"/>
      <c r="I143" s="264"/>
      <c r="J143" s="264"/>
      <c r="K143" s="264"/>
    </row>
    <row r="144" spans="1:11" s="120" customFormat="1" ht="15.75" x14ac:dyDescent="0.25">
      <c r="A144" s="10"/>
      <c r="B144" s="173" t="s">
        <v>127</v>
      </c>
      <c r="C144" s="261" t="s">
        <v>795</v>
      </c>
      <c r="D144" s="262" t="s">
        <v>795</v>
      </c>
      <c r="E144" s="263" t="s">
        <v>795</v>
      </c>
      <c r="F144" s="121">
        <v>66</v>
      </c>
      <c r="G144" s="121">
        <v>20</v>
      </c>
      <c r="H144" s="264" t="s">
        <v>796</v>
      </c>
      <c r="I144" s="264" t="s">
        <v>796</v>
      </c>
      <c r="J144" s="264" t="s">
        <v>796</v>
      </c>
      <c r="K144" s="264" t="s">
        <v>796</v>
      </c>
    </row>
    <row r="145" spans="1:11" s="120" customFormat="1" ht="15.75" x14ac:dyDescent="0.25">
      <c r="A145" s="10"/>
      <c r="B145" s="173" t="s">
        <v>120</v>
      </c>
      <c r="C145" s="261" t="s">
        <v>845</v>
      </c>
      <c r="D145" s="262" t="s">
        <v>845</v>
      </c>
      <c r="E145" s="263" t="s">
        <v>845</v>
      </c>
      <c r="F145" s="121">
        <v>30</v>
      </c>
      <c r="G145" s="121"/>
      <c r="H145" s="264" t="s">
        <v>797</v>
      </c>
      <c r="I145" s="264" t="s">
        <v>797</v>
      </c>
      <c r="J145" s="264" t="s">
        <v>797</v>
      </c>
      <c r="K145" s="264" t="s">
        <v>797</v>
      </c>
    </row>
    <row r="146" spans="1:11" s="120" customFormat="1" ht="15.75" x14ac:dyDescent="0.25">
      <c r="A146" s="10"/>
      <c r="B146" s="173" t="s">
        <v>118</v>
      </c>
      <c r="C146" s="261" t="s">
        <v>846</v>
      </c>
      <c r="D146" s="262" t="s">
        <v>846</v>
      </c>
      <c r="E146" s="263" t="s">
        <v>846</v>
      </c>
      <c r="F146" s="121">
        <v>50</v>
      </c>
      <c r="G146" s="121"/>
      <c r="H146" s="264" t="s">
        <v>797</v>
      </c>
      <c r="I146" s="264" t="s">
        <v>797</v>
      </c>
      <c r="J146" s="264" t="s">
        <v>797</v>
      </c>
      <c r="K146" s="264" t="s">
        <v>797</v>
      </c>
    </row>
    <row r="147" spans="1:11" s="120" customFormat="1" ht="15.75" x14ac:dyDescent="0.25">
      <c r="A147" s="10"/>
      <c r="B147" s="173" t="s">
        <v>118</v>
      </c>
      <c r="C147" s="261" t="s">
        <v>798</v>
      </c>
      <c r="D147" s="262" t="s">
        <v>798</v>
      </c>
      <c r="E147" s="263" t="s">
        <v>798</v>
      </c>
      <c r="F147" s="121">
        <v>15</v>
      </c>
      <c r="G147" s="121"/>
      <c r="H147" s="264" t="s">
        <v>797</v>
      </c>
      <c r="I147" s="264" t="s">
        <v>797</v>
      </c>
      <c r="J147" s="264" t="s">
        <v>797</v>
      </c>
      <c r="K147" s="264" t="s">
        <v>797</v>
      </c>
    </row>
    <row r="148" spans="1:11" s="120" customFormat="1" ht="15.75" x14ac:dyDescent="0.25">
      <c r="A148" s="10"/>
      <c r="B148" s="173" t="s">
        <v>118</v>
      </c>
      <c r="C148" s="261" t="s">
        <v>799</v>
      </c>
      <c r="D148" s="262" t="s">
        <v>799</v>
      </c>
      <c r="E148" s="263" t="s">
        <v>799</v>
      </c>
      <c r="F148" s="121">
        <v>50</v>
      </c>
      <c r="G148" s="121"/>
      <c r="H148" s="264" t="s">
        <v>797</v>
      </c>
      <c r="I148" s="264" t="s">
        <v>797</v>
      </c>
      <c r="J148" s="264" t="s">
        <v>797</v>
      </c>
      <c r="K148" s="264" t="s">
        <v>797</v>
      </c>
    </row>
    <row r="149" spans="1:11" s="120" customFormat="1" ht="15.75" x14ac:dyDescent="0.25">
      <c r="A149" s="10"/>
      <c r="B149" s="173" t="s">
        <v>118</v>
      </c>
      <c r="C149" s="261" t="s">
        <v>847</v>
      </c>
      <c r="D149" s="262" t="s">
        <v>847</v>
      </c>
      <c r="E149" s="263" t="s">
        <v>847</v>
      </c>
      <c r="F149" s="121">
        <v>95</v>
      </c>
      <c r="G149" s="121"/>
      <c r="H149" s="264" t="s">
        <v>797</v>
      </c>
      <c r="I149" s="264" t="s">
        <v>797</v>
      </c>
      <c r="J149" s="264" t="s">
        <v>797</v>
      </c>
      <c r="K149" s="264" t="s">
        <v>797</v>
      </c>
    </row>
    <row r="150" spans="1:11" s="120" customFormat="1" ht="15.75" x14ac:dyDescent="0.25">
      <c r="A150" s="10"/>
      <c r="B150" s="173" t="s">
        <v>123</v>
      </c>
      <c r="C150" s="261" t="s">
        <v>800</v>
      </c>
      <c r="D150" s="262" t="s">
        <v>800</v>
      </c>
      <c r="E150" s="263" t="s">
        <v>800</v>
      </c>
      <c r="F150" s="121">
        <v>30</v>
      </c>
      <c r="G150" s="121">
        <v>35</v>
      </c>
      <c r="H150" s="264" t="s">
        <v>801</v>
      </c>
      <c r="I150" s="264" t="s">
        <v>801</v>
      </c>
      <c r="J150" s="264" t="s">
        <v>801</v>
      </c>
      <c r="K150" s="264" t="s">
        <v>801</v>
      </c>
    </row>
    <row r="151" spans="1:11" s="120" customFormat="1" ht="15.75" x14ac:dyDescent="0.25">
      <c r="A151" s="10"/>
      <c r="B151" s="173" t="s">
        <v>123</v>
      </c>
      <c r="C151" s="261" t="s">
        <v>848</v>
      </c>
      <c r="D151" s="262" t="s">
        <v>848</v>
      </c>
      <c r="E151" s="263" t="s">
        <v>848</v>
      </c>
      <c r="F151" s="121">
        <v>45</v>
      </c>
      <c r="G151" s="121"/>
      <c r="H151" s="264" t="s">
        <v>703</v>
      </c>
      <c r="I151" s="264" t="s">
        <v>703</v>
      </c>
      <c r="J151" s="264" t="s">
        <v>703</v>
      </c>
      <c r="K151" s="264" t="s">
        <v>703</v>
      </c>
    </row>
    <row r="152" spans="1:11" s="122" customFormat="1" ht="15.75" x14ac:dyDescent="0.25">
      <c r="A152" s="162">
        <v>15</v>
      </c>
      <c r="B152" s="174" t="s">
        <v>1150</v>
      </c>
      <c r="C152" s="180"/>
      <c r="D152" s="181"/>
      <c r="E152" s="182"/>
      <c r="F152" s="164">
        <f>SUM(F153:F168)</f>
        <v>108</v>
      </c>
      <c r="G152" s="164">
        <f>SUM(G153:G168)</f>
        <v>593</v>
      </c>
      <c r="H152" s="174"/>
      <c r="I152" s="174"/>
      <c r="J152" s="174"/>
      <c r="K152" s="174"/>
    </row>
    <row r="153" spans="1:11" s="120" customFormat="1" ht="15.75" x14ac:dyDescent="0.25">
      <c r="A153" s="10"/>
      <c r="B153" s="173" t="s">
        <v>811</v>
      </c>
      <c r="C153" s="261"/>
      <c r="D153" s="262"/>
      <c r="E153" s="263"/>
      <c r="F153" s="121"/>
      <c r="G153" s="121"/>
      <c r="H153" s="264"/>
      <c r="I153" s="264"/>
      <c r="J153" s="264"/>
      <c r="K153" s="264"/>
    </row>
    <row r="154" spans="1:11" s="120" customFormat="1" ht="15.75" x14ac:dyDescent="0.25">
      <c r="A154" s="10"/>
      <c r="B154" s="173" t="s">
        <v>812</v>
      </c>
      <c r="C154" s="261" t="s">
        <v>813</v>
      </c>
      <c r="D154" s="262" t="s">
        <v>813</v>
      </c>
      <c r="E154" s="263" t="s">
        <v>813</v>
      </c>
      <c r="F154" s="121">
        <v>12</v>
      </c>
      <c r="G154" s="121"/>
      <c r="H154" s="264" t="s">
        <v>703</v>
      </c>
      <c r="I154" s="264" t="s">
        <v>703</v>
      </c>
      <c r="J154" s="264" t="s">
        <v>703</v>
      </c>
      <c r="K154" s="264" t="s">
        <v>703</v>
      </c>
    </row>
    <row r="155" spans="1:11" s="120" customFormat="1" ht="15.75" x14ac:dyDescent="0.25">
      <c r="A155" s="10"/>
      <c r="B155" s="173" t="s">
        <v>812</v>
      </c>
      <c r="C155" s="261" t="s">
        <v>814</v>
      </c>
      <c r="D155" s="262" t="s">
        <v>814</v>
      </c>
      <c r="E155" s="263" t="s">
        <v>814</v>
      </c>
      <c r="F155" s="121">
        <v>16</v>
      </c>
      <c r="G155" s="121"/>
      <c r="H155" s="264" t="s">
        <v>703</v>
      </c>
      <c r="I155" s="264" t="s">
        <v>703</v>
      </c>
      <c r="J155" s="264" t="s">
        <v>703</v>
      </c>
      <c r="K155" s="264" t="s">
        <v>703</v>
      </c>
    </row>
    <row r="156" spans="1:11" s="120" customFormat="1" ht="15.75" x14ac:dyDescent="0.25">
      <c r="A156" s="10"/>
      <c r="B156" s="173" t="s">
        <v>815</v>
      </c>
      <c r="C156" s="261" t="s">
        <v>816</v>
      </c>
      <c r="D156" s="262" t="s">
        <v>816</v>
      </c>
      <c r="E156" s="263" t="s">
        <v>816</v>
      </c>
      <c r="F156" s="121"/>
      <c r="G156" s="121">
        <v>16</v>
      </c>
      <c r="H156" s="264" t="s">
        <v>117</v>
      </c>
      <c r="I156" s="264" t="s">
        <v>117</v>
      </c>
      <c r="J156" s="264" t="s">
        <v>117</v>
      </c>
      <c r="K156" s="264" t="s">
        <v>117</v>
      </c>
    </row>
    <row r="157" spans="1:11" s="120" customFormat="1" ht="15.75" x14ac:dyDescent="0.25">
      <c r="A157" s="10"/>
      <c r="B157" s="173" t="s">
        <v>817</v>
      </c>
      <c r="C157" s="261" t="s">
        <v>818</v>
      </c>
      <c r="D157" s="262" t="s">
        <v>818</v>
      </c>
      <c r="E157" s="263" t="s">
        <v>818</v>
      </c>
      <c r="F157" s="121">
        <v>10</v>
      </c>
      <c r="G157" s="121">
        <v>10</v>
      </c>
      <c r="H157" s="264" t="s">
        <v>744</v>
      </c>
      <c r="I157" s="264" t="s">
        <v>744</v>
      </c>
      <c r="J157" s="264" t="s">
        <v>744</v>
      </c>
      <c r="K157" s="264" t="s">
        <v>744</v>
      </c>
    </row>
    <row r="158" spans="1:11" s="120" customFormat="1" ht="15.75" x14ac:dyDescent="0.25">
      <c r="A158" s="10"/>
      <c r="B158" s="173" t="s">
        <v>692</v>
      </c>
      <c r="C158" s="261"/>
      <c r="D158" s="262"/>
      <c r="E158" s="263"/>
      <c r="F158" s="121"/>
      <c r="G158" s="121"/>
      <c r="H158" s="264"/>
      <c r="I158" s="264"/>
      <c r="J158" s="264"/>
      <c r="K158" s="264"/>
    </row>
    <row r="159" spans="1:11" s="120" customFormat="1" ht="15.75" x14ac:dyDescent="0.25">
      <c r="A159" s="10"/>
      <c r="B159" s="173" t="s">
        <v>127</v>
      </c>
      <c r="C159" s="261" t="s">
        <v>819</v>
      </c>
      <c r="D159" s="262" t="s">
        <v>819</v>
      </c>
      <c r="E159" s="263" t="s">
        <v>819</v>
      </c>
      <c r="F159" s="121"/>
      <c r="G159" s="121">
        <v>135</v>
      </c>
      <c r="H159" s="264" t="s">
        <v>117</v>
      </c>
      <c r="I159" s="264" t="s">
        <v>117</v>
      </c>
      <c r="J159" s="264" t="s">
        <v>117</v>
      </c>
      <c r="K159" s="264" t="s">
        <v>117</v>
      </c>
    </row>
    <row r="160" spans="1:11" s="120" customFormat="1" ht="15.75" x14ac:dyDescent="0.25">
      <c r="A160" s="10"/>
      <c r="B160" s="173" t="s">
        <v>127</v>
      </c>
      <c r="C160" s="261" t="s">
        <v>820</v>
      </c>
      <c r="D160" s="262" t="s">
        <v>820</v>
      </c>
      <c r="E160" s="263" t="s">
        <v>820</v>
      </c>
      <c r="F160" s="121"/>
      <c r="G160" s="121">
        <v>50</v>
      </c>
      <c r="H160" s="264" t="s">
        <v>117</v>
      </c>
      <c r="I160" s="264" t="s">
        <v>117</v>
      </c>
      <c r="J160" s="264" t="s">
        <v>117</v>
      </c>
      <c r="K160" s="264" t="s">
        <v>117</v>
      </c>
    </row>
    <row r="161" spans="1:11" s="120" customFormat="1" ht="15.75" x14ac:dyDescent="0.25">
      <c r="A161" s="10"/>
      <c r="B161" s="173" t="s">
        <v>120</v>
      </c>
      <c r="C161" s="261" t="s">
        <v>821</v>
      </c>
      <c r="D161" s="262" t="s">
        <v>821</v>
      </c>
      <c r="E161" s="263" t="s">
        <v>821</v>
      </c>
      <c r="F161" s="121">
        <v>60</v>
      </c>
      <c r="G161" s="121">
        <v>100</v>
      </c>
      <c r="H161" s="264" t="s">
        <v>822</v>
      </c>
      <c r="I161" s="264" t="s">
        <v>822</v>
      </c>
      <c r="J161" s="264" t="s">
        <v>822</v>
      </c>
      <c r="K161" s="264" t="s">
        <v>822</v>
      </c>
    </row>
    <row r="162" spans="1:11" s="120" customFormat="1" ht="15.75" x14ac:dyDescent="0.25">
      <c r="A162" s="10"/>
      <c r="B162" s="173" t="s">
        <v>120</v>
      </c>
      <c r="C162" s="261" t="s">
        <v>823</v>
      </c>
      <c r="D162" s="262" t="s">
        <v>823</v>
      </c>
      <c r="E162" s="263" t="s">
        <v>823</v>
      </c>
      <c r="F162" s="121"/>
      <c r="G162" s="121">
        <v>42</v>
      </c>
      <c r="H162" s="264" t="s">
        <v>824</v>
      </c>
      <c r="I162" s="264" t="s">
        <v>824</v>
      </c>
      <c r="J162" s="264" t="s">
        <v>824</v>
      </c>
      <c r="K162" s="264" t="s">
        <v>824</v>
      </c>
    </row>
    <row r="163" spans="1:11" s="120" customFormat="1" ht="15.75" x14ac:dyDescent="0.25">
      <c r="A163" s="10"/>
      <c r="B163" s="173" t="s">
        <v>120</v>
      </c>
      <c r="C163" s="261" t="s">
        <v>825</v>
      </c>
      <c r="D163" s="262" t="s">
        <v>825</v>
      </c>
      <c r="E163" s="263" t="s">
        <v>825</v>
      </c>
      <c r="F163" s="121"/>
      <c r="G163" s="121">
        <v>150</v>
      </c>
      <c r="H163" s="264" t="s">
        <v>824</v>
      </c>
      <c r="I163" s="264" t="s">
        <v>824</v>
      </c>
      <c r="J163" s="264" t="s">
        <v>824</v>
      </c>
      <c r="K163" s="264" t="s">
        <v>824</v>
      </c>
    </row>
    <row r="164" spans="1:11" s="120" customFormat="1" ht="15.75" x14ac:dyDescent="0.25">
      <c r="A164" s="10"/>
      <c r="B164" s="173" t="s">
        <v>120</v>
      </c>
      <c r="C164" s="261" t="s">
        <v>826</v>
      </c>
      <c r="D164" s="262" t="s">
        <v>826</v>
      </c>
      <c r="E164" s="263" t="s">
        <v>826</v>
      </c>
      <c r="F164" s="121"/>
      <c r="G164" s="121">
        <v>50</v>
      </c>
      <c r="H164" s="264" t="s">
        <v>117</v>
      </c>
      <c r="I164" s="264" t="s">
        <v>117</v>
      </c>
      <c r="J164" s="264" t="s">
        <v>117</v>
      </c>
      <c r="K164" s="264" t="s">
        <v>117</v>
      </c>
    </row>
    <row r="165" spans="1:11" s="120" customFormat="1" ht="15.75" x14ac:dyDescent="0.25">
      <c r="A165" s="10"/>
      <c r="B165" s="173" t="s">
        <v>827</v>
      </c>
      <c r="C165" s="261"/>
      <c r="D165" s="262"/>
      <c r="E165" s="263"/>
      <c r="F165" s="121"/>
      <c r="G165" s="121"/>
      <c r="H165" s="264"/>
      <c r="I165" s="264"/>
      <c r="J165" s="264"/>
      <c r="K165" s="264"/>
    </row>
    <row r="166" spans="1:11" s="120" customFormat="1" ht="15.75" x14ac:dyDescent="0.25">
      <c r="A166" s="10"/>
      <c r="B166" s="173" t="s">
        <v>127</v>
      </c>
      <c r="C166" s="261" t="s">
        <v>828</v>
      </c>
      <c r="D166" s="262" t="s">
        <v>828</v>
      </c>
      <c r="E166" s="263" t="s">
        <v>828</v>
      </c>
      <c r="F166" s="121"/>
      <c r="G166" s="121">
        <v>20</v>
      </c>
      <c r="H166" s="264" t="s">
        <v>829</v>
      </c>
      <c r="I166" s="264" t="s">
        <v>829</v>
      </c>
      <c r="J166" s="264" t="s">
        <v>829</v>
      </c>
      <c r="K166" s="264" t="s">
        <v>829</v>
      </c>
    </row>
    <row r="167" spans="1:11" s="120" customFormat="1" ht="15.75" x14ac:dyDescent="0.25">
      <c r="A167" s="10"/>
      <c r="B167" s="173" t="s">
        <v>127</v>
      </c>
      <c r="C167" s="261" t="s">
        <v>830</v>
      </c>
      <c r="D167" s="262" t="s">
        <v>830</v>
      </c>
      <c r="E167" s="263" t="s">
        <v>830</v>
      </c>
      <c r="F167" s="121">
        <v>10</v>
      </c>
      <c r="G167" s="121"/>
      <c r="H167" s="264" t="s">
        <v>703</v>
      </c>
      <c r="I167" s="264" t="s">
        <v>703</v>
      </c>
      <c r="J167" s="264" t="s">
        <v>703</v>
      </c>
      <c r="K167" s="264" t="s">
        <v>703</v>
      </c>
    </row>
    <row r="168" spans="1:11" s="120" customFormat="1" ht="15.75" x14ac:dyDescent="0.25">
      <c r="A168" s="10"/>
      <c r="B168" s="173" t="s">
        <v>120</v>
      </c>
      <c r="C168" s="261" t="s">
        <v>831</v>
      </c>
      <c r="D168" s="262" t="s">
        <v>831</v>
      </c>
      <c r="E168" s="263" t="s">
        <v>831</v>
      </c>
      <c r="F168" s="121"/>
      <c r="G168" s="121">
        <v>20</v>
      </c>
      <c r="H168" s="264" t="s">
        <v>832</v>
      </c>
      <c r="I168" s="264" t="s">
        <v>832</v>
      </c>
      <c r="J168" s="264" t="s">
        <v>832</v>
      </c>
      <c r="K168" s="264" t="s">
        <v>832</v>
      </c>
    </row>
    <row r="169" spans="1:11" x14ac:dyDescent="0.25">
      <c r="A169" s="162">
        <v>16</v>
      </c>
      <c r="B169" s="174" t="s">
        <v>1153</v>
      </c>
      <c r="C169" s="261"/>
      <c r="D169" s="262"/>
      <c r="E169" s="263"/>
      <c r="F169" s="164">
        <f>SUM(F170:F170)</f>
        <v>115</v>
      </c>
      <c r="G169" s="164">
        <f>SUM(G170:G170)</f>
        <v>170</v>
      </c>
      <c r="H169" s="264"/>
      <c r="I169" s="264"/>
      <c r="J169" s="264"/>
      <c r="K169" s="264"/>
    </row>
    <row r="170" spans="1:11" x14ac:dyDescent="0.25">
      <c r="A170" s="10"/>
      <c r="B170" s="173" t="s">
        <v>185</v>
      </c>
      <c r="C170" s="261" t="s">
        <v>195</v>
      </c>
      <c r="D170" s="262"/>
      <c r="E170" s="263"/>
      <c r="F170" s="163">
        <v>115</v>
      </c>
      <c r="G170" s="163">
        <v>170</v>
      </c>
      <c r="H170" s="264" t="s">
        <v>196</v>
      </c>
      <c r="I170" s="264"/>
      <c r="J170" s="264"/>
      <c r="K170" s="264"/>
    </row>
    <row r="171" spans="1:11" s="70" customFormat="1" x14ac:dyDescent="0.25">
      <c r="A171" s="162">
        <v>17</v>
      </c>
      <c r="B171" s="174" t="s">
        <v>1154</v>
      </c>
      <c r="C171" s="180"/>
      <c r="D171" s="181"/>
      <c r="E171" s="182"/>
      <c r="F171" s="164">
        <f>SUM(F172:F173)</f>
        <v>292</v>
      </c>
      <c r="G171" s="164">
        <f>SUM(G172:G173)</f>
        <v>180</v>
      </c>
      <c r="H171" s="174"/>
      <c r="I171" s="174"/>
      <c r="J171" s="174"/>
      <c r="K171" s="174"/>
    </row>
    <row r="172" spans="1:11" x14ac:dyDescent="0.25">
      <c r="A172" s="10"/>
      <c r="B172" s="173" t="s">
        <v>186</v>
      </c>
      <c r="C172" s="261" t="s">
        <v>372</v>
      </c>
      <c r="D172" s="262"/>
      <c r="E172" s="263"/>
      <c r="F172" s="163">
        <v>178</v>
      </c>
      <c r="G172" s="163">
        <v>180</v>
      </c>
      <c r="H172" s="264" t="s">
        <v>197</v>
      </c>
      <c r="I172" s="264"/>
      <c r="J172" s="264"/>
      <c r="K172" s="264"/>
    </row>
    <row r="173" spans="1:11" x14ac:dyDescent="0.25">
      <c r="A173" s="10"/>
      <c r="B173" s="173" t="s">
        <v>188</v>
      </c>
      <c r="C173" s="261" t="s">
        <v>373</v>
      </c>
      <c r="D173" s="262"/>
      <c r="E173" s="263"/>
      <c r="F173" s="163">
        <v>114</v>
      </c>
      <c r="G173" s="163"/>
      <c r="H173" s="264" t="s">
        <v>198</v>
      </c>
      <c r="I173" s="264"/>
      <c r="J173" s="264"/>
      <c r="K173" s="264"/>
    </row>
    <row r="174" spans="1:11" s="70" customFormat="1" x14ac:dyDescent="0.25">
      <c r="A174" s="162">
        <v>18</v>
      </c>
      <c r="B174" s="174" t="s">
        <v>1155</v>
      </c>
      <c r="C174" s="180"/>
      <c r="D174" s="181"/>
      <c r="E174" s="182"/>
      <c r="F174" s="164">
        <f>SUM(F175:F176)</f>
        <v>58</v>
      </c>
      <c r="G174" s="164">
        <f>SUM(G175:G176)</f>
        <v>170</v>
      </c>
      <c r="H174" s="174"/>
      <c r="I174" s="174"/>
      <c r="J174" s="174"/>
      <c r="K174" s="174"/>
    </row>
    <row r="175" spans="1:11" x14ac:dyDescent="0.25">
      <c r="A175" s="10"/>
      <c r="B175" s="173" t="s">
        <v>187</v>
      </c>
      <c r="C175" s="261" t="s">
        <v>199</v>
      </c>
      <c r="D175" s="262"/>
      <c r="E175" s="263"/>
      <c r="F175" s="163">
        <v>58</v>
      </c>
      <c r="G175" s="163"/>
      <c r="H175" s="264" t="s">
        <v>200</v>
      </c>
      <c r="I175" s="264"/>
      <c r="J175" s="264"/>
      <c r="K175" s="264"/>
    </row>
    <row r="176" spans="1:11" x14ac:dyDescent="0.25">
      <c r="A176" s="10"/>
      <c r="B176" s="173" t="s">
        <v>370</v>
      </c>
      <c r="C176" s="261" t="s">
        <v>374</v>
      </c>
      <c r="D176" s="262"/>
      <c r="E176" s="263"/>
      <c r="F176" s="163"/>
      <c r="G176" s="163">
        <v>170</v>
      </c>
      <c r="H176" s="258" t="s">
        <v>375</v>
      </c>
      <c r="I176" s="259"/>
      <c r="J176" s="259"/>
      <c r="K176" s="260"/>
    </row>
    <row r="177" spans="1:11" s="70" customFormat="1" x14ac:dyDescent="0.25">
      <c r="A177" s="162">
        <v>19</v>
      </c>
      <c r="B177" s="174" t="s">
        <v>1156</v>
      </c>
      <c r="C177" s="180"/>
      <c r="D177" s="181"/>
      <c r="E177" s="182"/>
      <c r="F177" s="164">
        <f>SUM(F178:F178)</f>
        <v>0</v>
      </c>
      <c r="G177" s="164">
        <f>SUM(G178:G178)</f>
        <v>72</v>
      </c>
      <c r="H177" s="123"/>
      <c r="I177" s="124"/>
      <c r="J177" s="124"/>
      <c r="K177" s="125"/>
    </row>
    <row r="178" spans="1:11" x14ac:dyDescent="0.25">
      <c r="A178" s="10"/>
      <c r="B178" s="173" t="s">
        <v>189</v>
      </c>
      <c r="C178" s="261" t="s">
        <v>201</v>
      </c>
      <c r="D178" s="262"/>
      <c r="E178" s="263"/>
      <c r="F178" s="163"/>
      <c r="G178" s="163">
        <v>72</v>
      </c>
      <c r="H178" s="264" t="s">
        <v>376</v>
      </c>
      <c r="I178" s="264"/>
      <c r="J178" s="264"/>
      <c r="K178" s="264"/>
    </row>
    <row r="179" spans="1:11" x14ac:dyDescent="0.25">
      <c r="A179" s="162">
        <v>20</v>
      </c>
      <c r="B179" s="174" t="s">
        <v>1157</v>
      </c>
      <c r="C179" s="261"/>
      <c r="D179" s="262"/>
      <c r="E179" s="263"/>
      <c r="F179" s="164">
        <f>SUM(F180:F182)</f>
        <v>0</v>
      </c>
      <c r="G179" s="164">
        <f>SUM(G180:G182)</f>
        <v>444</v>
      </c>
      <c r="H179" s="264"/>
      <c r="I179" s="264"/>
      <c r="J179" s="264"/>
      <c r="K179" s="264"/>
    </row>
    <row r="180" spans="1:11" x14ac:dyDescent="0.25">
      <c r="A180" s="10"/>
      <c r="B180" s="173" t="s">
        <v>626</v>
      </c>
      <c r="C180" s="261" t="s">
        <v>880</v>
      </c>
      <c r="D180" s="262"/>
      <c r="E180" s="263"/>
      <c r="F180" s="163">
        <v>0</v>
      </c>
      <c r="G180" s="163">
        <v>52</v>
      </c>
      <c r="H180" s="258" t="s">
        <v>887</v>
      </c>
      <c r="I180" s="259"/>
      <c r="J180" s="259"/>
      <c r="K180" s="260"/>
    </row>
    <row r="181" spans="1:11" x14ac:dyDescent="0.25">
      <c r="A181" s="10"/>
      <c r="B181" s="173" t="s">
        <v>625</v>
      </c>
      <c r="C181" s="261" t="s">
        <v>881</v>
      </c>
      <c r="D181" s="262"/>
      <c r="E181" s="263"/>
      <c r="F181" s="163">
        <v>0</v>
      </c>
      <c r="G181" s="163">
        <v>175</v>
      </c>
      <c r="H181" s="258" t="s">
        <v>887</v>
      </c>
      <c r="I181" s="259"/>
      <c r="J181" s="259"/>
      <c r="K181" s="260"/>
    </row>
    <row r="182" spans="1:11" x14ac:dyDescent="0.25">
      <c r="A182" s="10"/>
      <c r="B182" s="173" t="s">
        <v>624</v>
      </c>
      <c r="C182" s="261" t="s">
        <v>882</v>
      </c>
      <c r="D182" s="262"/>
      <c r="E182" s="263"/>
      <c r="F182" s="163">
        <v>0</v>
      </c>
      <c r="G182" s="163">
        <v>217</v>
      </c>
      <c r="H182" s="258" t="s">
        <v>887</v>
      </c>
      <c r="I182" s="259"/>
      <c r="J182" s="259"/>
      <c r="K182" s="260"/>
    </row>
    <row r="183" spans="1:11" s="70" customFormat="1" x14ac:dyDescent="0.25">
      <c r="A183" s="162">
        <v>21</v>
      </c>
      <c r="B183" s="174" t="s">
        <v>1158</v>
      </c>
      <c r="C183" s="180"/>
      <c r="D183" s="181"/>
      <c r="E183" s="182"/>
      <c r="F183" s="164">
        <f>SUM(F184:F185)</f>
        <v>0</v>
      </c>
      <c r="G183" s="164">
        <f>SUM(G184:G185)</f>
        <v>40</v>
      </c>
      <c r="H183" s="123"/>
      <c r="I183" s="124"/>
      <c r="J183" s="124"/>
      <c r="K183" s="125"/>
    </row>
    <row r="184" spans="1:11" x14ac:dyDescent="0.25">
      <c r="A184" s="10"/>
      <c r="B184" s="173" t="s">
        <v>622</v>
      </c>
      <c r="C184" s="261" t="s">
        <v>363</v>
      </c>
      <c r="D184" s="262"/>
      <c r="E184" s="263"/>
      <c r="F184" s="37">
        <v>0</v>
      </c>
      <c r="G184" s="163">
        <v>15</v>
      </c>
      <c r="H184" s="258" t="s">
        <v>887</v>
      </c>
      <c r="I184" s="259"/>
      <c r="J184" s="259"/>
      <c r="K184" s="260"/>
    </row>
    <row r="185" spans="1:11" x14ac:dyDescent="0.25">
      <c r="A185" s="10"/>
      <c r="B185" s="173" t="s">
        <v>621</v>
      </c>
      <c r="C185" s="261" t="s">
        <v>883</v>
      </c>
      <c r="D185" s="262"/>
      <c r="E185" s="263"/>
      <c r="F185" s="37"/>
      <c r="G185" s="163">
        <v>25</v>
      </c>
      <c r="H185" s="258" t="s">
        <v>888</v>
      </c>
      <c r="I185" s="259"/>
      <c r="J185" s="259"/>
      <c r="K185" s="260"/>
    </row>
    <row r="186" spans="1:11" s="70" customFormat="1" x14ac:dyDescent="0.25">
      <c r="A186" s="162">
        <v>22</v>
      </c>
      <c r="B186" s="174" t="s">
        <v>1159</v>
      </c>
      <c r="C186" s="180"/>
      <c r="D186" s="181"/>
      <c r="E186" s="182"/>
      <c r="F186" s="164">
        <f>SUM(F187:F187)</f>
        <v>0</v>
      </c>
      <c r="G186" s="164">
        <f>SUM(G187:G187)</f>
        <v>92</v>
      </c>
      <c r="H186" s="123"/>
      <c r="I186" s="124"/>
      <c r="J186" s="124"/>
      <c r="K186" s="125"/>
    </row>
    <row r="187" spans="1:11" x14ac:dyDescent="0.25">
      <c r="A187" s="10"/>
      <c r="B187" s="173" t="s">
        <v>620</v>
      </c>
      <c r="C187" s="261" t="s">
        <v>884</v>
      </c>
      <c r="D187" s="262"/>
      <c r="E187" s="263"/>
      <c r="F187" s="37"/>
      <c r="G187" s="163">
        <v>92</v>
      </c>
      <c r="H187" s="258" t="s">
        <v>889</v>
      </c>
      <c r="I187" s="259"/>
      <c r="J187" s="259"/>
      <c r="K187" s="260"/>
    </row>
    <row r="188" spans="1:11" s="70" customFormat="1" x14ac:dyDescent="0.25">
      <c r="A188" s="162">
        <v>23</v>
      </c>
      <c r="B188" s="174" t="s">
        <v>1160</v>
      </c>
      <c r="C188" s="180"/>
      <c r="D188" s="181"/>
      <c r="E188" s="182"/>
      <c r="F188" s="164">
        <f>SUM(F189:F189)</f>
        <v>0</v>
      </c>
      <c r="G188" s="164">
        <f>SUM(G189:G189)</f>
        <v>40</v>
      </c>
      <c r="H188" s="123"/>
      <c r="I188" s="124"/>
      <c r="J188" s="124"/>
      <c r="K188" s="125"/>
    </row>
    <row r="189" spans="1:11" x14ac:dyDescent="0.25">
      <c r="A189" s="10"/>
      <c r="B189" s="173" t="s">
        <v>863</v>
      </c>
      <c r="C189" s="261" t="s">
        <v>885</v>
      </c>
      <c r="D189" s="262"/>
      <c r="E189" s="263"/>
      <c r="F189" s="37"/>
      <c r="G189" s="163">
        <v>40</v>
      </c>
      <c r="H189" s="258" t="s">
        <v>889</v>
      </c>
      <c r="I189" s="259"/>
      <c r="J189" s="259"/>
      <c r="K189" s="260"/>
    </row>
    <row r="190" spans="1:11" s="70" customFormat="1" x14ac:dyDescent="0.25">
      <c r="A190" s="162">
        <v>24</v>
      </c>
      <c r="B190" s="174" t="s">
        <v>1161</v>
      </c>
      <c r="C190" s="180"/>
      <c r="D190" s="181"/>
      <c r="E190" s="182"/>
      <c r="F190" s="164">
        <f>SUM(F191:F191)</f>
        <v>0</v>
      </c>
      <c r="G190" s="164">
        <f>SUM(G191:G191)</f>
        <v>215</v>
      </c>
      <c r="H190" s="123"/>
      <c r="I190" s="124"/>
      <c r="J190" s="124"/>
      <c r="K190" s="125"/>
    </row>
    <row r="191" spans="1:11" x14ac:dyDescent="0.25">
      <c r="A191" s="10"/>
      <c r="B191" s="173" t="s">
        <v>364</v>
      </c>
      <c r="C191" s="261" t="s">
        <v>886</v>
      </c>
      <c r="D191" s="262"/>
      <c r="E191" s="263"/>
      <c r="F191" s="37"/>
      <c r="G191" s="163">
        <v>215</v>
      </c>
      <c r="H191" s="258" t="s">
        <v>137</v>
      </c>
      <c r="I191" s="259"/>
      <c r="J191" s="259"/>
      <c r="K191" s="260"/>
    </row>
    <row r="192" spans="1:11" x14ac:dyDescent="0.25">
      <c r="A192" s="162">
        <v>25</v>
      </c>
      <c r="B192" s="174" t="s">
        <v>1162</v>
      </c>
      <c r="C192" s="261"/>
      <c r="D192" s="262"/>
      <c r="E192" s="263"/>
      <c r="F192" s="164">
        <f>SUM(F193:F193)</f>
        <v>0</v>
      </c>
      <c r="G192" s="164">
        <f>SUM(G193:G193)</f>
        <v>64</v>
      </c>
      <c r="H192" s="264"/>
      <c r="I192" s="264"/>
      <c r="J192" s="264"/>
      <c r="K192" s="264"/>
    </row>
    <row r="193" spans="1:11" x14ac:dyDescent="0.25">
      <c r="A193" s="10"/>
      <c r="B193" s="173" t="s">
        <v>384</v>
      </c>
      <c r="C193" s="261" t="s">
        <v>385</v>
      </c>
      <c r="D193" s="262"/>
      <c r="E193" s="263"/>
      <c r="F193" s="163"/>
      <c r="G193" s="163">
        <v>64</v>
      </c>
      <c r="H193" s="258" t="s">
        <v>382</v>
      </c>
      <c r="I193" s="259"/>
      <c r="J193" s="259"/>
      <c r="K193" s="260"/>
    </row>
    <row r="194" spans="1:11" x14ac:dyDescent="0.25">
      <c r="A194" s="162">
        <v>26</v>
      </c>
      <c r="B194" s="174" t="s">
        <v>1163</v>
      </c>
      <c r="C194" s="261"/>
      <c r="D194" s="262"/>
      <c r="E194" s="263"/>
      <c r="F194" s="164">
        <f>SUM(F195:F197)</f>
        <v>151</v>
      </c>
      <c r="G194" s="164">
        <f>SUM(G195:G197)</f>
        <v>25</v>
      </c>
      <c r="H194" s="264"/>
      <c r="I194" s="264"/>
      <c r="J194" s="264"/>
      <c r="K194" s="264"/>
    </row>
    <row r="195" spans="1:11" x14ac:dyDescent="0.25">
      <c r="A195" s="10"/>
      <c r="B195" s="173" t="s">
        <v>139</v>
      </c>
      <c r="C195" s="261" t="s">
        <v>140</v>
      </c>
      <c r="D195" s="262"/>
      <c r="E195" s="263"/>
      <c r="F195" s="163"/>
      <c r="G195" s="163">
        <v>25</v>
      </c>
      <c r="H195" s="258" t="s">
        <v>382</v>
      </c>
      <c r="I195" s="259"/>
      <c r="J195" s="259"/>
      <c r="K195" s="260"/>
    </row>
    <row r="196" spans="1:11" x14ac:dyDescent="0.25">
      <c r="A196" s="10"/>
      <c r="B196" s="173"/>
      <c r="C196" s="261" t="s">
        <v>379</v>
      </c>
      <c r="D196" s="262"/>
      <c r="E196" s="263"/>
      <c r="F196" s="163">
        <v>96</v>
      </c>
      <c r="G196" s="163"/>
      <c r="H196" s="264"/>
      <c r="I196" s="264"/>
      <c r="J196" s="264"/>
      <c r="K196" s="264"/>
    </row>
    <row r="197" spans="1:11" x14ac:dyDescent="0.25">
      <c r="A197" s="10"/>
      <c r="B197" s="173"/>
      <c r="C197" s="261" t="s">
        <v>380</v>
      </c>
      <c r="D197" s="262"/>
      <c r="E197" s="263"/>
      <c r="F197" s="163">
        <v>55</v>
      </c>
      <c r="G197" s="163"/>
      <c r="H197" s="264"/>
      <c r="I197" s="264"/>
      <c r="J197" s="264"/>
      <c r="K197" s="264"/>
    </row>
    <row r="198" spans="1:11" x14ac:dyDescent="0.25">
      <c r="A198" s="162">
        <v>27</v>
      </c>
      <c r="B198" s="174" t="s">
        <v>1164</v>
      </c>
      <c r="C198" s="261"/>
      <c r="D198" s="262"/>
      <c r="E198" s="263"/>
      <c r="F198" s="164">
        <f>SUM(F199:F202)</f>
        <v>0</v>
      </c>
      <c r="G198" s="164">
        <f>SUM(G199:G202)</f>
        <v>128</v>
      </c>
      <c r="H198" s="264"/>
      <c r="I198" s="264"/>
      <c r="J198" s="264"/>
      <c r="K198" s="264"/>
    </row>
    <row r="199" spans="1:11" x14ac:dyDescent="0.25">
      <c r="A199" s="10"/>
      <c r="B199" s="173" t="s">
        <v>381</v>
      </c>
      <c r="C199" s="261" t="s">
        <v>383</v>
      </c>
      <c r="D199" s="262"/>
      <c r="E199" s="263"/>
      <c r="F199" s="163"/>
      <c r="G199" s="163">
        <v>84</v>
      </c>
      <c r="H199" s="258" t="s">
        <v>382</v>
      </c>
      <c r="I199" s="259"/>
      <c r="J199" s="259"/>
      <c r="K199" s="260"/>
    </row>
    <row r="200" spans="1:11" x14ac:dyDescent="0.25">
      <c r="A200" s="10"/>
      <c r="B200" s="173"/>
      <c r="C200" s="261" t="s">
        <v>388</v>
      </c>
      <c r="D200" s="262"/>
      <c r="E200" s="263"/>
      <c r="F200" s="163"/>
      <c r="G200" s="163">
        <v>14</v>
      </c>
      <c r="H200" s="258" t="s">
        <v>382</v>
      </c>
      <c r="I200" s="259"/>
      <c r="J200" s="259"/>
      <c r="K200" s="260"/>
    </row>
    <row r="201" spans="1:11" x14ac:dyDescent="0.25">
      <c r="A201" s="10"/>
      <c r="B201" s="173"/>
      <c r="C201" s="261" t="s">
        <v>389</v>
      </c>
      <c r="D201" s="262"/>
      <c r="E201" s="263"/>
      <c r="F201" s="163"/>
      <c r="G201" s="163">
        <v>28</v>
      </c>
      <c r="H201" s="258" t="s">
        <v>382</v>
      </c>
      <c r="I201" s="259"/>
      <c r="J201" s="259"/>
      <c r="K201" s="260"/>
    </row>
    <row r="202" spans="1:11" x14ac:dyDescent="0.25">
      <c r="A202" s="10"/>
      <c r="B202" s="173" t="s">
        <v>390</v>
      </c>
      <c r="C202" s="261" t="s">
        <v>118</v>
      </c>
      <c r="D202" s="262"/>
      <c r="E202" s="263"/>
      <c r="F202" s="163"/>
      <c r="G202" s="163">
        <v>2</v>
      </c>
      <c r="H202" s="258" t="s">
        <v>382</v>
      </c>
      <c r="I202" s="259"/>
      <c r="J202" s="259"/>
      <c r="K202" s="260"/>
    </row>
    <row r="203" spans="1:11" x14ac:dyDescent="0.25">
      <c r="A203" s="162">
        <v>28</v>
      </c>
      <c r="B203" s="174" t="s">
        <v>1165</v>
      </c>
      <c r="C203" s="261"/>
      <c r="D203" s="262"/>
      <c r="E203" s="263"/>
      <c r="F203" s="164">
        <f>SUM(F204:F204)</f>
        <v>0</v>
      </c>
      <c r="G203" s="164">
        <f>SUM(G204:G204)</f>
        <v>6</v>
      </c>
      <c r="H203" s="264"/>
      <c r="I203" s="264"/>
      <c r="J203" s="264"/>
      <c r="K203" s="264"/>
    </row>
    <row r="204" spans="1:11" x14ac:dyDescent="0.25">
      <c r="A204" s="10"/>
      <c r="B204" s="173" t="s">
        <v>386</v>
      </c>
      <c r="C204" s="261" t="s">
        <v>387</v>
      </c>
      <c r="D204" s="262"/>
      <c r="E204" s="263"/>
      <c r="F204" s="163"/>
      <c r="G204" s="163">
        <v>6</v>
      </c>
      <c r="H204" s="258" t="s">
        <v>382</v>
      </c>
      <c r="I204" s="259"/>
      <c r="J204" s="259"/>
      <c r="K204" s="260"/>
    </row>
    <row r="205" spans="1:11" x14ac:dyDescent="0.25">
      <c r="A205" s="162">
        <v>29</v>
      </c>
      <c r="B205" s="174" t="s">
        <v>1166</v>
      </c>
      <c r="C205" s="261"/>
      <c r="D205" s="262"/>
      <c r="E205" s="263"/>
      <c r="F205" s="164">
        <f>SUM(F206:F206)</f>
        <v>0</v>
      </c>
      <c r="G205" s="164">
        <f>SUM(G206:G206)</f>
        <v>5</v>
      </c>
      <c r="H205" s="258"/>
      <c r="I205" s="259"/>
      <c r="J205" s="259"/>
      <c r="K205" s="260"/>
    </row>
    <row r="206" spans="1:11" x14ac:dyDescent="0.25">
      <c r="A206" s="10"/>
      <c r="B206" s="173" t="s">
        <v>141</v>
      </c>
      <c r="C206" s="261" t="s">
        <v>142</v>
      </c>
      <c r="D206" s="262"/>
      <c r="E206" s="263"/>
      <c r="F206" s="163"/>
      <c r="G206" s="163">
        <v>5</v>
      </c>
      <c r="H206" s="264" t="s">
        <v>143</v>
      </c>
      <c r="I206" s="264"/>
      <c r="J206" s="264"/>
      <c r="K206" s="264"/>
    </row>
    <row r="207" spans="1:11" x14ac:dyDescent="0.25">
      <c r="A207" s="162">
        <v>30</v>
      </c>
      <c r="B207" s="174" t="s">
        <v>1167</v>
      </c>
      <c r="C207" s="261"/>
      <c r="D207" s="262"/>
      <c r="E207" s="263"/>
      <c r="F207" s="164">
        <f>SUM(F208:F209)</f>
        <v>0</v>
      </c>
      <c r="G207" s="164">
        <f>SUM(G208:G209)</f>
        <v>5</v>
      </c>
      <c r="H207" s="258"/>
      <c r="I207" s="259"/>
      <c r="J207" s="259"/>
      <c r="K207" s="260"/>
    </row>
    <row r="208" spans="1:11" x14ac:dyDescent="0.25">
      <c r="A208" s="10"/>
      <c r="B208" s="173" t="s">
        <v>144</v>
      </c>
      <c r="C208" s="261" t="s">
        <v>145</v>
      </c>
      <c r="D208" s="262"/>
      <c r="E208" s="263"/>
      <c r="F208" s="163"/>
      <c r="G208" s="163">
        <v>3</v>
      </c>
      <c r="H208" s="264" t="s">
        <v>146</v>
      </c>
      <c r="I208" s="264"/>
      <c r="J208" s="264"/>
      <c r="K208" s="264"/>
    </row>
    <row r="209" spans="1:11" x14ac:dyDescent="0.25">
      <c r="A209" s="10"/>
      <c r="B209" s="173"/>
      <c r="C209" s="261" t="s">
        <v>147</v>
      </c>
      <c r="D209" s="262"/>
      <c r="E209" s="263"/>
      <c r="F209" s="163"/>
      <c r="G209" s="163">
        <v>2</v>
      </c>
      <c r="H209" s="264"/>
      <c r="I209" s="264"/>
      <c r="J209" s="264"/>
      <c r="K209" s="264"/>
    </row>
    <row r="210" spans="1:11" x14ac:dyDescent="0.25">
      <c r="A210" s="162">
        <v>31</v>
      </c>
      <c r="B210" s="174" t="s">
        <v>1168</v>
      </c>
      <c r="C210" s="261"/>
      <c r="D210" s="262"/>
      <c r="E210" s="263"/>
      <c r="F210" s="164">
        <f>SUM(F211:F212)</f>
        <v>0</v>
      </c>
      <c r="G210" s="164">
        <f>SUM(G211:G212)</f>
        <v>11</v>
      </c>
      <c r="H210" s="264"/>
      <c r="I210" s="264"/>
      <c r="J210" s="264"/>
      <c r="K210" s="264"/>
    </row>
    <row r="211" spans="1:11" x14ac:dyDescent="0.25">
      <c r="A211" s="10"/>
      <c r="B211" s="173" t="s">
        <v>148</v>
      </c>
      <c r="C211" s="261" t="s">
        <v>149</v>
      </c>
      <c r="D211" s="262"/>
      <c r="E211" s="263"/>
      <c r="F211" s="163"/>
      <c r="G211" s="163">
        <v>4</v>
      </c>
      <c r="H211" s="264"/>
      <c r="I211" s="264"/>
      <c r="J211" s="264"/>
      <c r="K211" s="264"/>
    </row>
    <row r="212" spans="1:11" x14ac:dyDescent="0.25">
      <c r="A212" s="10"/>
      <c r="B212" s="173" t="s">
        <v>150</v>
      </c>
      <c r="C212" s="261" t="s">
        <v>151</v>
      </c>
      <c r="D212" s="262"/>
      <c r="E212" s="263"/>
      <c r="F212" s="163"/>
      <c r="G212" s="163">
        <v>7</v>
      </c>
      <c r="H212" s="264"/>
      <c r="I212" s="264"/>
      <c r="J212" s="264"/>
      <c r="K212" s="264"/>
    </row>
    <row r="213" spans="1:11" x14ac:dyDescent="0.25">
      <c r="A213" s="162">
        <v>32</v>
      </c>
      <c r="B213" s="174" t="s">
        <v>1169</v>
      </c>
      <c r="C213" s="261"/>
      <c r="D213" s="262"/>
      <c r="E213" s="263"/>
      <c r="F213" s="164">
        <f>SUM(F214:F216)</f>
        <v>244</v>
      </c>
      <c r="G213" s="164">
        <f>SUM(G214:G216)</f>
        <v>1148</v>
      </c>
      <c r="H213" s="264"/>
      <c r="I213" s="264"/>
      <c r="J213" s="264"/>
      <c r="K213" s="264"/>
    </row>
    <row r="214" spans="1:11" x14ac:dyDescent="0.25">
      <c r="A214" s="10"/>
      <c r="B214" s="173" t="s">
        <v>208</v>
      </c>
      <c r="C214" s="258" t="s">
        <v>221</v>
      </c>
      <c r="D214" s="259"/>
      <c r="E214" s="260"/>
      <c r="F214" s="163">
        <v>136</v>
      </c>
      <c r="G214" s="163">
        <v>119</v>
      </c>
      <c r="H214" s="258" t="s">
        <v>216</v>
      </c>
      <c r="I214" s="259"/>
      <c r="J214" s="259"/>
      <c r="K214" s="260"/>
    </row>
    <row r="215" spans="1:11" x14ac:dyDescent="0.25">
      <c r="A215" s="10"/>
      <c r="B215" s="173" t="s">
        <v>214</v>
      </c>
      <c r="C215" s="258" t="s">
        <v>222</v>
      </c>
      <c r="D215" s="259"/>
      <c r="E215" s="260"/>
      <c r="F215" s="163"/>
      <c r="G215" s="163">
        <v>1029</v>
      </c>
      <c r="H215" s="266" t="s">
        <v>226</v>
      </c>
      <c r="I215" s="267"/>
      <c r="J215" s="267"/>
      <c r="K215" s="268"/>
    </row>
    <row r="216" spans="1:11" x14ac:dyDescent="0.25">
      <c r="A216" s="10"/>
      <c r="B216" s="173" t="s">
        <v>210</v>
      </c>
      <c r="C216" s="258" t="s">
        <v>223</v>
      </c>
      <c r="D216" s="259"/>
      <c r="E216" s="260"/>
      <c r="F216" s="163">
        <v>108</v>
      </c>
      <c r="G216" s="164"/>
      <c r="H216" s="266"/>
      <c r="I216" s="267"/>
      <c r="J216" s="267"/>
      <c r="K216" s="268"/>
    </row>
    <row r="217" spans="1:11" x14ac:dyDescent="0.25">
      <c r="A217" s="162">
        <v>33</v>
      </c>
      <c r="B217" s="174" t="s">
        <v>1170</v>
      </c>
      <c r="C217" s="261"/>
      <c r="D217" s="262"/>
      <c r="E217" s="263"/>
      <c r="F217" s="164">
        <f>SUM(F218:F218)</f>
        <v>12</v>
      </c>
      <c r="G217" s="164">
        <f>SUM(G218:G218)</f>
        <v>0</v>
      </c>
      <c r="H217" s="264"/>
      <c r="I217" s="264"/>
      <c r="J217" s="264"/>
      <c r="K217" s="264"/>
    </row>
    <row r="218" spans="1:11" x14ac:dyDescent="0.25">
      <c r="A218" s="10"/>
      <c r="B218" s="173" t="s">
        <v>211</v>
      </c>
      <c r="C218" s="258" t="s">
        <v>224</v>
      </c>
      <c r="D218" s="259"/>
      <c r="E218" s="260"/>
      <c r="F218" s="163">
        <v>12</v>
      </c>
      <c r="G218" s="164"/>
      <c r="H218" s="266"/>
      <c r="I218" s="267"/>
      <c r="J218" s="267"/>
      <c r="K218" s="268"/>
    </row>
    <row r="219" spans="1:11" x14ac:dyDescent="0.25">
      <c r="A219" s="162">
        <v>34</v>
      </c>
      <c r="B219" s="174" t="s">
        <v>1171</v>
      </c>
      <c r="C219" s="261"/>
      <c r="D219" s="262"/>
      <c r="E219" s="263"/>
      <c r="F219" s="164">
        <f>SUM(F220:F220)</f>
        <v>0</v>
      </c>
      <c r="G219" s="164">
        <f>SUM(G220:G220)</f>
        <v>85</v>
      </c>
      <c r="H219" s="264"/>
      <c r="I219" s="264"/>
      <c r="J219" s="264"/>
      <c r="K219" s="264"/>
    </row>
    <row r="220" spans="1:11" x14ac:dyDescent="0.25">
      <c r="A220" s="10"/>
      <c r="B220" s="173" t="s">
        <v>212</v>
      </c>
      <c r="C220" s="258" t="s">
        <v>225</v>
      </c>
      <c r="D220" s="259"/>
      <c r="E220" s="260"/>
      <c r="F220" s="163"/>
      <c r="G220" s="163">
        <v>85</v>
      </c>
      <c r="H220" s="264" t="s">
        <v>227</v>
      </c>
      <c r="I220" s="264"/>
      <c r="J220" s="264"/>
      <c r="K220" s="264"/>
    </row>
    <row r="221" spans="1:11" x14ac:dyDescent="0.25">
      <c r="A221" s="162">
        <v>35</v>
      </c>
      <c r="B221" s="174" t="s">
        <v>1174</v>
      </c>
      <c r="C221" s="261"/>
      <c r="D221" s="262"/>
      <c r="E221" s="263"/>
      <c r="F221" s="164">
        <f>SUM(F222:F225)</f>
        <v>0</v>
      </c>
      <c r="G221" s="164">
        <f>SUM(G222:G225)</f>
        <v>2015</v>
      </c>
      <c r="H221" s="264"/>
      <c r="I221" s="264"/>
      <c r="J221" s="264"/>
      <c r="K221" s="264"/>
    </row>
    <row r="222" spans="1:11" x14ac:dyDescent="0.25">
      <c r="A222" s="10"/>
      <c r="B222" s="173" t="s">
        <v>324</v>
      </c>
      <c r="C222" s="261" t="s">
        <v>321</v>
      </c>
      <c r="D222" s="262"/>
      <c r="E222" s="263"/>
      <c r="F222" s="163"/>
      <c r="G222" s="163">
        <v>250</v>
      </c>
      <c r="H222" s="264" t="s">
        <v>326</v>
      </c>
      <c r="I222" s="264"/>
      <c r="J222" s="264"/>
      <c r="K222" s="264"/>
    </row>
    <row r="223" spans="1:11" x14ac:dyDescent="0.25">
      <c r="A223" s="10"/>
      <c r="B223" s="173"/>
      <c r="C223" s="261" t="s">
        <v>322</v>
      </c>
      <c r="D223" s="262"/>
      <c r="E223" s="263"/>
      <c r="F223" s="163"/>
      <c r="G223" s="163">
        <v>320</v>
      </c>
      <c r="H223" s="264" t="s">
        <v>327</v>
      </c>
      <c r="I223" s="264"/>
      <c r="J223" s="264"/>
      <c r="K223" s="264"/>
    </row>
    <row r="224" spans="1:11" x14ac:dyDescent="0.25">
      <c r="A224" s="10"/>
      <c r="B224" s="173"/>
      <c r="C224" s="261" t="s">
        <v>323</v>
      </c>
      <c r="D224" s="262"/>
      <c r="E224" s="263"/>
      <c r="F224" s="163"/>
      <c r="G224" s="163">
        <v>450</v>
      </c>
      <c r="H224" s="264" t="s">
        <v>328</v>
      </c>
      <c r="I224" s="264"/>
      <c r="J224" s="264"/>
      <c r="K224" s="264"/>
    </row>
    <row r="225" spans="1:11" x14ac:dyDescent="0.25">
      <c r="A225" s="10"/>
      <c r="B225" s="173"/>
      <c r="C225" s="261" t="s">
        <v>325</v>
      </c>
      <c r="D225" s="262"/>
      <c r="E225" s="263"/>
      <c r="F225" s="163"/>
      <c r="G225" s="163">
        <v>995</v>
      </c>
      <c r="H225" s="264" t="s">
        <v>327</v>
      </c>
      <c r="I225" s="264"/>
      <c r="J225" s="264"/>
      <c r="K225" s="264"/>
    </row>
    <row r="226" spans="1:11" x14ac:dyDescent="0.25">
      <c r="A226" s="162">
        <v>36</v>
      </c>
      <c r="B226" s="174" t="s">
        <v>1173</v>
      </c>
      <c r="C226" s="261"/>
      <c r="D226" s="262"/>
      <c r="E226" s="263"/>
      <c r="F226" s="164">
        <f>SUM(F227:F228)</f>
        <v>0</v>
      </c>
      <c r="G226" s="164">
        <f>SUM(G227:G228)</f>
        <v>435</v>
      </c>
      <c r="H226" s="264"/>
      <c r="I226" s="264"/>
      <c r="J226" s="264"/>
      <c r="K226" s="264"/>
    </row>
    <row r="227" spans="1:11" x14ac:dyDescent="0.25">
      <c r="A227" s="10"/>
      <c r="B227" s="173"/>
      <c r="C227" s="261" t="s">
        <v>329</v>
      </c>
      <c r="D227" s="262"/>
      <c r="E227" s="263"/>
      <c r="F227" s="163"/>
      <c r="G227" s="163">
        <v>134</v>
      </c>
      <c r="H227" s="264" t="s">
        <v>331</v>
      </c>
      <c r="I227" s="264"/>
      <c r="J227" s="264"/>
      <c r="K227" s="264"/>
    </row>
    <row r="228" spans="1:11" x14ac:dyDescent="0.25">
      <c r="A228" s="10"/>
      <c r="B228" s="173"/>
      <c r="C228" s="261" t="s">
        <v>330</v>
      </c>
      <c r="D228" s="262"/>
      <c r="E228" s="263"/>
      <c r="F228" s="163"/>
      <c r="G228" s="163">
        <v>301</v>
      </c>
      <c r="H228" s="264" t="s">
        <v>332</v>
      </c>
      <c r="I228" s="264"/>
      <c r="J228" s="264"/>
      <c r="K228" s="264"/>
    </row>
    <row r="229" spans="1:11" x14ac:dyDescent="0.25">
      <c r="A229" s="162">
        <v>37</v>
      </c>
      <c r="B229" s="174" t="s">
        <v>1172</v>
      </c>
      <c r="C229" s="261"/>
      <c r="D229" s="262"/>
      <c r="E229" s="263"/>
      <c r="F229" s="164">
        <f>SUM(F230:F230)</f>
        <v>77</v>
      </c>
      <c r="G229" s="164">
        <f>SUM(G230:G230)</f>
        <v>5</v>
      </c>
      <c r="H229" s="264"/>
      <c r="I229" s="264"/>
      <c r="J229" s="264"/>
      <c r="K229" s="264"/>
    </row>
    <row r="230" spans="1:11" x14ac:dyDescent="0.25">
      <c r="A230" s="10"/>
      <c r="B230" s="173" t="s">
        <v>333</v>
      </c>
      <c r="C230" s="261" t="s">
        <v>334</v>
      </c>
      <c r="D230" s="262"/>
      <c r="E230" s="263"/>
      <c r="F230" s="163">
        <v>77</v>
      </c>
      <c r="G230" s="163">
        <v>5</v>
      </c>
      <c r="H230" s="264" t="s">
        <v>335</v>
      </c>
      <c r="I230" s="264"/>
      <c r="J230" s="264"/>
      <c r="K230" s="264"/>
    </row>
    <row r="231" spans="1:11" x14ac:dyDescent="0.25">
      <c r="A231" s="162">
        <v>38</v>
      </c>
      <c r="B231" s="174" t="s">
        <v>1175</v>
      </c>
      <c r="C231" s="261"/>
      <c r="D231" s="262"/>
      <c r="E231" s="263"/>
      <c r="F231" s="164">
        <f>SUM(F232:F233)</f>
        <v>0</v>
      </c>
      <c r="G231" s="164">
        <f>SUM(G232:G233)</f>
        <v>86</v>
      </c>
      <c r="H231" s="264"/>
      <c r="I231" s="264"/>
      <c r="J231" s="264"/>
      <c r="K231" s="264"/>
    </row>
    <row r="232" spans="1:11" x14ac:dyDescent="0.25">
      <c r="A232" s="10"/>
      <c r="B232" s="173" t="s">
        <v>152</v>
      </c>
      <c r="C232" s="261" t="s">
        <v>153</v>
      </c>
      <c r="D232" s="262"/>
      <c r="E232" s="263"/>
      <c r="F232" s="163"/>
      <c r="G232" s="163">
        <v>42</v>
      </c>
      <c r="H232" s="264" t="s">
        <v>154</v>
      </c>
      <c r="I232" s="264"/>
      <c r="J232" s="264"/>
      <c r="K232" s="264"/>
    </row>
    <row r="233" spans="1:11" x14ac:dyDescent="0.25">
      <c r="A233" s="10"/>
      <c r="B233" s="173" t="s">
        <v>155</v>
      </c>
      <c r="C233" s="261" t="s">
        <v>122</v>
      </c>
      <c r="D233" s="262"/>
      <c r="E233" s="263"/>
      <c r="F233" s="163"/>
      <c r="G233" s="163">
        <v>44</v>
      </c>
      <c r="H233" s="264" t="s">
        <v>154</v>
      </c>
      <c r="I233" s="264"/>
      <c r="J233" s="264"/>
      <c r="K233" s="264"/>
    </row>
    <row r="234" spans="1:11" s="70" customFormat="1" x14ac:dyDescent="0.25">
      <c r="A234" s="162">
        <v>39</v>
      </c>
      <c r="B234" s="174" t="s">
        <v>1176</v>
      </c>
      <c r="C234" s="288"/>
      <c r="D234" s="289"/>
      <c r="E234" s="290"/>
      <c r="F234" s="164">
        <f>SUM(F235:F236)</f>
        <v>155</v>
      </c>
      <c r="G234" s="164">
        <f>SUM(G235:G236)</f>
        <v>0</v>
      </c>
      <c r="H234" s="265"/>
      <c r="I234" s="265"/>
      <c r="J234" s="265"/>
      <c r="K234" s="265"/>
    </row>
    <row r="235" spans="1:11" x14ac:dyDescent="0.25">
      <c r="A235" s="10"/>
      <c r="B235" s="173" t="s">
        <v>178</v>
      </c>
      <c r="C235" s="261"/>
      <c r="D235" s="262"/>
      <c r="E235" s="263"/>
      <c r="F235" s="163">
        <v>80</v>
      </c>
      <c r="G235" s="163"/>
      <c r="H235" s="264"/>
      <c r="I235" s="264"/>
      <c r="J235" s="264"/>
      <c r="K235" s="264"/>
    </row>
    <row r="236" spans="1:11" x14ac:dyDescent="0.25">
      <c r="A236" s="10"/>
      <c r="B236" s="173" t="s">
        <v>2</v>
      </c>
      <c r="C236" s="261"/>
      <c r="D236" s="262"/>
      <c r="E236" s="263"/>
      <c r="F236" s="163">
        <v>75</v>
      </c>
      <c r="G236" s="163"/>
      <c r="H236" s="264"/>
      <c r="I236" s="264"/>
      <c r="J236" s="264"/>
      <c r="K236" s="264"/>
    </row>
    <row r="237" spans="1:11" s="70" customFormat="1" x14ac:dyDescent="0.25">
      <c r="A237" s="162">
        <v>40</v>
      </c>
      <c r="B237" s="174" t="s">
        <v>1177</v>
      </c>
      <c r="C237" s="288"/>
      <c r="D237" s="289"/>
      <c r="E237" s="290"/>
      <c r="F237" s="164">
        <f>SUM(F238:F239)</f>
        <v>148</v>
      </c>
      <c r="G237" s="164">
        <f>SUM(G238:G239)</f>
        <v>0</v>
      </c>
      <c r="H237" s="265"/>
      <c r="I237" s="265"/>
      <c r="J237" s="265"/>
      <c r="K237" s="265"/>
    </row>
    <row r="238" spans="1:11" x14ac:dyDescent="0.25">
      <c r="A238" s="10"/>
      <c r="B238" s="173" t="s">
        <v>5</v>
      </c>
      <c r="C238" s="261"/>
      <c r="D238" s="262"/>
      <c r="E238" s="263"/>
      <c r="F238" s="163">
        <v>117</v>
      </c>
      <c r="G238" s="163"/>
      <c r="H238" s="264" t="s">
        <v>1444</v>
      </c>
      <c r="I238" s="264"/>
      <c r="J238" s="264"/>
      <c r="K238" s="264"/>
    </row>
    <row r="239" spans="1:11" x14ac:dyDescent="0.25">
      <c r="A239" s="10"/>
      <c r="B239" s="173" t="s">
        <v>6</v>
      </c>
      <c r="C239" s="261"/>
      <c r="D239" s="262"/>
      <c r="E239" s="263"/>
      <c r="F239" s="163">
        <v>31</v>
      </c>
      <c r="G239" s="163"/>
      <c r="H239" s="264" t="s">
        <v>1444</v>
      </c>
      <c r="I239" s="264"/>
      <c r="J239" s="264"/>
      <c r="K239" s="264"/>
    </row>
    <row r="240" spans="1:11" s="70" customFormat="1" x14ac:dyDescent="0.25">
      <c r="A240" s="162">
        <v>41</v>
      </c>
      <c r="B240" s="174" t="s">
        <v>1178</v>
      </c>
      <c r="C240" s="288"/>
      <c r="D240" s="289"/>
      <c r="E240" s="290"/>
      <c r="F240" s="164">
        <f>SUM(F241:F241)</f>
        <v>0</v>
      </c>
      <c r="G240" s="164">
        <f>SUM(G241:G241)</f>
        <v>35</v>
      </c>
      <c r="H240" s="265"/>
      <c r="I240" s="265"/>
      <c r="J240" s="265"/>
      <c r="K240" s="265"/>
    </row>
    <row r="241" spans="1:11" x14ac:dyDescent="0.25">
      <c r="A241" s="10"/>
      <c r="B241" s="173" t="s">
        <v>180</v>
      </c>
      <c r="C241" s="261"/>
      <c r="D241" s="262"/>
      <c r="E241" s="263"/>
      <c r="F241" s="163"/>
      <c r="G241" s="163">
        <v>35</v>
      </c>
      <c r="H241" s="264" t="s">
        <v>184</v>
      </c>
      <c r="I241" s="264"/>
      <c r="J241" s="264"/>
      <c r="K241" s="264"/>
    </row>
    <row r="242" spans="1:11" s="70" customFormat="1" x14ac:dyDescent="0.25">
      <c r="A242" s="162">
        <v>42</v>
      </c>
      <c r="B242" s="174" t="s">
        <v>1179</v>
      </c>
      <c r="C242" s="294"/>
      <c r="D242" s="295"/>
      <c r="E242" s="296"/>
      <c r="F242" s="164">
        <f>SUM(F243:F246)</f>
        <v>63</v>
      </c>
      <c r="G242" s="164">
        <f>SUM(G248:G267)</f>
        <v>1055</v>
      </c>
      <c r="H242" s="294"/>
      <c r="I242" s="295"/>
      <c r="J242" s="295"/>
      <c r="K242" s="296"/>
    </row>
    <row r="243" spans="1:11" x14ac:dyDescent="0.25">
      <c r="A243" s="10"/>
      <c r="B243" s="173" t="s">
        <v>47</v>
      </c>
      <c r="C243" s="258" t="s">
        <v>361</v>
      </c>
      <c r="D243" s="259"/>
      <c r="E243" s="260"/>
      <c r="F243" s="163">
        <v>63</v>
      </c>
      <c r="G243" s="163"/>
      <c r="H243" s="264"/>
      <c r="I243" s="264"/>
      <c r="J243" s="264"/>
      <c r="K243" s="264"/>
    </row>
    <row r="244" spans="1:11" x14ac:dyDescent="0.25">
      <c r="A244" s="10"/>
      <c r="B244" s="173" t="s">
        <v>48</v>
      </c>
      <c r="C244" s="258" t="s">
        <v>293</v>
      </c>
      <c r="D244" s="259"/>
      <c r="E244" s="260"/>
      <c r="F244" s="163"/>
      <c r="G244" s="163">
        <v>147</v>
      </c>
      <c r="H244" s="264" t="s">
        <v>294</v>
      </c>
      <c r="I244" s="264"/>
      <c r="J244" s="264"/>
      <c r="K244" s="264"/>
    </row>
    <row r="245" spans="1:11" x14ac:dyDescent="0.25">
      <c r="A245" s="10"/>
      <c r="B245" s="173"/>
      <c r="C245" s="258" t="s">
        <v>862</v>
      </c>
      <c r="D245" s="259"/>
      <c r="E245" s="260"/>
      <c r="F245" s="163"/>
      <c r="G245" s="163">
        <v>146</v>
      </c>
      <c r="H245" s="264" t="s">
        <v>295</v>
      </c>
      <c r="I245" s="264"/>
      <c r="J245" s="264"/>
      <c r="K245" s="264"/>
    </row>
    <row r="246" spans="1:11" x14ac:dyDescent="0.25">
      <c r="A246" s="10"/>
      <c r="B246" s="173"/>
      <c r="C246" s="258" t="s">
        <v>944</v>
      </c>
      <c r="D246" s="259"/>
      <c r="E246" s="260"/>
      <c r="F246" s="163"/>
      <c r="G246" s="163">
        <v>284</v>
      </c>
      <c r="H246" s="170"/>
      <c r="I246" s="171"/>
      <c r="J246" s="171"/>
      <c r="K246" s="172"/>
    </row>
    <row r="247" spans="1:11" s="70" customFormat="1" x14ac:dyDescent="0.25">
      <c r="A247" s="162">
        <v>43</v>
      </c>
      <c r="B247" s="174" t="s">
        <v>1181</v>
      </c>
      <c r="C247" s="294"/>
      <c r="D247" s="295"/>
      <c r="E247" s="296"/>
      <c r="F247" s="164">
        <f>SUM(F248:F252)</f>
        <v>142</v>
      </c>
      <c r="G247" s="164">
        <f>SUM(G248:G252)</f>
        <v>38</v>
      </c>
      <c r="H247" s="294"/>
      <c r="I247" s="295"/>
      <c r="J247" s="295"/>
      <c r="K247" s="296"/>
    </row>
    <row r="248" spans="1:11" x14ac:dyDescent="0.25">
      <c r="A248" s="10"/>
      <c r="B248" s="173" t="s">
        <v>36</v>
      </c>
      <c r="C248" s="258" t="s">
        <v>856</v>
      </c>
      <c r="D248" s="259"/>
      <c r="E248" s="260"/>
      <c r="F248" s="163">
        <v>21</v>
      </c>
      <c r="G248" s="163"/>
      <c r="H248" s="264" t="s">
        <v>285</v>
      </c>
      <c r="I248" s="264"/>
      <c r="J248" s="264"/>
      <c r="K248" s="264"/>
    </row>
    <row r="249" spans="1:11" x14ac:dyDescent="0.25">
      <c r="A249" s="10"/>
      <c r="B249" s="173"/>
      <c r="C249" s="258" t="s">
        <v>283</v>
      </c>
      <c r="D249" s="259"/>
      <c r="E249" s="260"/>
      <c r="F249" s="163">
        <v>21</v>
      </c>
      <c r="G249" s="163"/>
      <c r="H249" s="264"/>
      <c r="I249" s="264"/>
      <c r="J249" s="264"/>
      <c r="K249" s="264"/>
    </row>
    <row r="250" spans="1:11" x14ac:dyDescent="0.25">
      <c r="A250" s="10"/>
      <c r="B250" s="173" t="s">
        <v>38</v>
      </c>
      <c r="C250" s="258" t="s">
        <v>284</v>
      </c>
      <c r="D250" s="259"/>
      <c r="E250" s="260"/>
      <c r="F250" s="163">
        <v>77</v>
      </c>
      <c r="G250" s="163"/>
      <c r="H250" s="264" t="s">
        <v>285</v>
      </c>
      <c r="I250" s="264"/>
      <c r="J250" s="264"/>
      <c r="K250" s="264"/>
    </row>
    <row r="251" spans="1:11" x14ac:dyDescent="0.25">
      <c r="A251" s="10"/>
      <c r="B251" s="173"/>
      <c r="C251" s="258" t="s">
        <v>937</v>
      </c>
      <c r="D251" s="259"/>
      <c r="E251" s="260"/>
      <c r="F251" s="163">
        <v>23</v>
      </c>
      <c r="G251" s="163"/>
      <c r="H251" s="264" t="s">
        <v>286</v>
      </c>
      <c r="I251" s="264"/>
      <c r="J251" s="264"/>
      <c r="K251" s="264"/>
    </row>
    <row r="252" spans="1:11" x14ac:dyDescent="0.25">
      <c r="A252" s="10"/>
      <c r="B252" s="173" t="s">
        <v>35</v>
      </c>
      <c r="C252" s="258" t="s">
        <v>939</v>
      </c>
      <c r="D252" s="259"/>
      <c r="E252" s="260"/>
      <c r="F252" s="163"/>
      <c r="G252" s="163">
        <v>38</v>
      </c>
      <c r="H252" s="264" t="s">
        <v>288</v>
      </c>
      <c r="I252" s="264"/>
      <c r="J252" s="264"/>
      <c r="K252" s="264"/>
    </row>
    <row r="253" spans="1:11" s="70" customFormat="1" x14ac:dyDescent="0.25">
      <c r="A253" s="162">
        <v>44</v>
      </c>
      <c r="B253" s="174" t="s">
        <v>1180</v>
      </c>
      <c r="C253" s="294"/>
      <c r="D253" s="295"/>
      <c r="E253" s="296"/>
      <c r="F253" s="164">
        <f>SUM(F254:F262)</f>
        <v>50</v>
      </c>
      <c r="G253" s="164">
        <f>SUM(G254:G262)</f>
        <v>428</v>
      </c>
      <c r="H253" s="294"/>
      <c r="I253" s="295"/>
      <c r="J253" s="295"/>
      <c r="K253" s="296"/>
    </row>
    <row r="254" spans="1:11" x14ac:dyDescent="0.25">
      <c r="A254" s="10"/>
      <c r="B254" s="173" t="s">
        <v>39</v>
      </c>
      <c r="C254" s="258" t="s">
        <v>938</v>
      </c>
      <c r="D254" s="259"/>
      <c r="E254" s="260"/>
      <c r="F254" s="163">
        <v>28</v>
      </c>
      <c r="G254" s="163"/>
      <c r="H254" s="264" t="s">
        <v>287</v>
      </c>
      <c r="I254" s="264"/>
      <c r="J254" s="264"/>
      <c r="K254" s="264"/>
    </row>
    <row r="255" spans="1:11" x14ac:dyDescent="0.25">
      <c r="A255" s="10"/>
      <c r="B255" s="173" t="s">
        <v>40</v>
      </c>
      <c r="C255" s="258" t="s">
        <v>940</v>
      </c>
      <c r="D255" s="259"/>
      <c r="E255" s="260"/>
      <c r="F255" s="163"/>
      <c r="G255" s="163">
        <v>20</v>
      </c>
      <c r="H255" s="264" t="s">
        <v>117</v>
      </c>
      <c r="I255" s="264"/>
      <c r="J255" s="264"/>
      <c r="K255" s="264"/>
    </row>
    <row r="256" spans="1:11" x14ac:dyDescent="0.25">
      <c r="A256" s="10"/>
      <c r="B256" s="173"/>
      <c r="C256" s="258" t="s">
        <v>290</v>
      </c>
      <c r="D256" s="259"/>
      <c r="E256" s="260"/>
      <c r="F256" s="163"/>
      <c r="G256" s="163">
        <v>42</v>
      </c>
      <c r="H256" s="264" t="s">
        <v>291</v>
      </c>
      <c r="I256" s="264"/>
      <c r="J256" s="264"/>
      <c r="K256" s="264"/>
    </row>
    <row r="257" spans="1:11" x14ac:dyDescent="0.25">
      <c r="A257" s="10"/>
      <c r="B257" s="173"/>
      <c r="C257" s="258" t="s">
        <v>941</v>
      </c>
      <c r="D257" s="259"/>
      <c r="E257" s="260"/>
      <c r="F257" s="163"/>
      <c r="G257" s="163">
        <v>39</v>
      </c>
      <c r="H257" s="266"/>
      <c r="I257" s="267"/>
      <c r="J257" s="267"/>
      <c r="K257" s="268"/>
    </row>
    <row r="258" spans="1:11" x14ac:dyDescent="0.25">
      <c r="A258" s="10"/>
      <c r="B258" s="173"/>
      <c r="C258" s="258" t="s">
        <v>942</v>
      </c>
      <c r="D258" s="259"/>
      <c r="E258" s="260"/>
      <c r="F258" s="163"/>
      <c r="G258" s="163">
        <v>11</v>
      </c>
      <c r="H258" s="266"/>
      <c r="I258" s="267"/>
      <c r="J258" s="267"/>
      <c r="K258" s="268"/>
    </row>
    <row r="259" spans="1:11" x14ac:dyDescent="0.25">
      <c r="A259" s="10"/>
      <c r="B259" s="173" t="s">
        <v>37</v>
      </c>
      <c r="C259" s="264" t="s">
        <v>859</v>
      </c>
      <c r="D259" s="264"/>
      <c r="E259" s="264"/>
      <c r="F259" s="163"/>
      <c r="G259" s="163">
        <v>69</v>
      </c>
      <c r="H259" s="264"/>
      <c r="I259" s="264"/>
      <c r="J259" s="264"/>
      <c r="K259" s="264"/>
    </row>
    <row r="260" spans="1:11" x14ac:dyDescent="0.25">
      <c r="A260" s="10"/>
      <c r="B260" s="173"/>
      <c r="C260" s="264" t="s">
        <v>943</v>
      </c>
      <c r="D260" s="264"/>
      <c r="E260" s="264"/>
      <c r="F260" s="126"/>
      <c r="G260" s="163">
        <v>118</v>
      </c>
      <c r="H260" s="264"/>
      <c r="I260" s="264"/>
      <c r="J260" s="264"/>
      <c r="K260" s="264"/>
    </row>
    <row r="261" spans="1:11" x14ac:dyDescent="0.25">
      <c r="A261" s="10"/>
      <c r="B261" s="173"/>
      <c r="C261" s="264" t="s">
        <v>860</v>
      </c>
      <c r="D261" s="264"/>
      <c r="E261" s="264"/>
      <c r="F261" s="126">
        <v>22</v>
      </c>
      <c r="G261" s="163">
        <v>75</v>
      </c>
      <c r="H261" s="264"/>
      <c r="I261" s="264"/>
      <c r="J261" s="264"/>
      <c r="K261" s="264"/>
    </row>
    <row r="262" spans="1:11" x14ac:dyDescent="0.25">
      <c r="A262" s="10"/>
      <c r="B262" s="173"/>
      <c r="C262" s="264" t="s">
        <v>861</v>
      </c>
      <c r="D262" s="264"/>
      <c r="E262" s="264"/>
      <c r="F262" s="126"/>
      <c r="G262" s="163">
        <v>54</v>
      </c>
      <c r="H262" s="264"/>
      <c r="I262" s="264"/>
      <c r="J262" s="264"/>
      <c r="K262" s="264"/>
    </row>
    <row r="263" spans="1:11" s="70" customFormat="1" x14ac:dyDescent="0.25">
      <c r="A263" s="162">
        <v>45</v>
      </c>
      <c r="B263" s="174" t="s">
        <v>1182</v>
      </c>
      <c r="C263" s="123"/>
      <c r="D263" s="124"/>
      <c r="E263" s="125"/>
      <c r="F263" s="164">
        <f>SUM(F264:F264)</f>
        <v>22</v>
      </c>
      <c r="G263" s="164">
        <f>SUM(G264:G264)</f>
        <v>17</v>
      </c>
      <c r="H263" s="174"/>
      <c r="I263" s="174"/>
      <c r="J263" s="174"/>
      <c r="K263" s="174"/>
    </row>
    <row r="264" spans="1:11" x14ac:dyDescent="0.25">
      <c r="A264" s="10"/>
      <c r="B264" s="173" t="s">
        <v>41</v>
      </c>
      <c r="C264" s="258" t="s">
        <v>857</v>
      </c>
      <c r="D264" s="259"/>
      <c r="E264" s="260"/>
      <c r="F264" s="163">
        <v>22</v>
      </c>
      <c r="G264" s="163">
        <v>17</v>
      </c>
      <c r="H264" s="264" t="s">
        <v>858</v>
      </c>
      <c r="I264" s="264"/>
      <c r="J264" s="264"/>
      <c r="K264" s="264"/>
    </row>
    <row r="265" spans="1:11" s="70" customFormat="1" x14ac:dyDescent="0.25">
      <c r="A265" s="162">
        <v>46</v>
      </c>
      <c r="B265" s="174" t="s">
        <v>1183</v>
      </c>
      <c r="C265" s="123"/>
      <c r="D265" s="124"/>
      <c r="E265" s="125"/>
      <c r="F265" s="164">
        <f>SUM(F266:F266)</f>
        <v>0</v>
      </c>
      <c r="G265" s="164">
        <f>SUM(G266:G266)</f>
        <v>47</v>
      </c>
      <c r="H265" s="123"/>
      <c r="I265" s="124"/>
      <c r="J265" s="124"/>
      <c r="K265" s="125"/>
    </row>
    <row r="266" spans="1:11" x14ac:dyDescent="0.25">
      <c r="A266" s="10"/>
      <c r="B266" s="173" t="s">
        <v>45</v>
      </c>
      <c r="C266" s="258" t="s">
        <v>945</v>
      </c>
      <c r="D266" s="259"/>
      <c r="E266" s="260"/>
      <c r="F266" s="163"/>
      <c r="G266" s="163">
        <v>47</v>
      </c>
      <c r="H266" s="258" t="s">
        <v>287</v>
      </c>
      <c r="I266" s="259"/>
      <c r="J266" s="259"/>
      <c r="K266" s="260"/>
    </row>
    <row r="267" spans="1:11" x14ac:dyDescent="0.25">
      <c r="A267" s="10"/>
      <c r="B267" s="173"/>
      <c r="C267" s="258" t="s">
        <v>946</v>
      </c>
      <c r="D267" s="259"/>
      <c r="E267" s="260"/>
      <c r="F267" s="163"/>
      <c r="G267" s="163">
        <v>33</v>
      </c>
      <c r="H267" s="170"/>
      <c r="I267" s="171"/>
      <c r="J267" s="171"/>
      <c r="K267" s="172"/>
    </row>
    <row r="268" spans="1:11" x14ac:dyDescent="0.25">
      <c r="A268" s="162">
        <v>47</v>
      </c>
      <c r="B268" s="174" t="s">
        <v>1184</v>
      </c>
      <c r="C268" s="261"/>
      <c r="D268" s="262"/>
      <c r="E268" s="263"/>
      <c r="F268" s="164">
        <f>SUM(F269:F269)</f>
        <v>186</v>
      </c>
      <c r="G268" s="164">
        <f>SUM(G269:G269)</f>
        <v>76</v>
      </c>
      <c r="H268" s="264"/>
      <c r="I268" s="264"/>
      <c r="J268" s="264"/>
      <c r="K268" s="264"/>
    </row>
    <row r="269" spans="1:11" x14ac:dyDescent="0.25">
      <c r="A269" s="10"/>
      <c r="B269" s="173" t="s">
        <v>901</v>
      </c>
      <c r="C269" s="261" t="s">
        <v>904</v>
      </c>
      <c r="D269" s="262"/>
      <c r="E269" s="263"/>
      <c r="F269" s="163">
        <v>186</v>
      </c>
      <c r="G269" s="163">
        <v>76</v>
      </c>
      <c r="H269" s="258" t="s">
        <v>916</v>
      </c>
      <c r="I269" s="259"/>
      <c r="J269" s="259"/>
      <c r="K269" s="260"/>
    </row>
    <row r="270" spans="1:11" x14ac:dyDescent="0.25">
      <c r="A270" s="162">
        <v>48</v>
      </c>
      <c r="B270" s="174" t="s">
        <v>1185</v>
      </c>
      <c r="C270" s="261"/>
      <c r="D270" s="262"/>
      <c r="E270" s="263"/>
      <c r="F270" s="164">
        <f>SUM(F271:F273)</f>
        <v>224</v>
      </c>
      <c r="G270" s="164">
        <f>SUM(G271:G273)</f>
        <v>42</v>
      </c>
      <c r="H270" s="264"/>
      <c r="I270" s="264"/>
      <c r="J270" s="264"/>
      <c r="K270" s="264"/>
    </row>
    <row r="271" spans="1:11" x14ac:dyDescent="0.25">
      <c r="A271" s="10"/>
      <c r="B271" s="173" t="s">
        <v>689</v>
      </c>
      <c r="C271" s="261" t="s">
        <v>905</v>
      </c>
      <c r="D271" s="262"/>
      <c r="E271" s="263"/>
      <c r="F271" s="163">
        <v>136</v>
      </c>
      <c r="G271" s="163">
        <v>42</v>
      </c>
      <c r="H271" s="258" t="s">
        <v>917</v>
      </c>
      <c r="I271" s="259"/>
      <c r="J271" s="259"/>
      <c r="K271" s="260"/>
    </row>
    <row r="272" spans="1:11" x14ac:dyDescent="0.25">
      <c r="A272" s="10"/>
      <c r="B272" s="173" t="s">
        <v>890</v>
      </c>
      <c r="C272" s="261" t="s">
        <v>906</v>
      </c>
      <c r="D272" s="262"/>
      <c r="E272" s="263"/>
      <c r="F272" s="163">
        <v>46</v>
      </c>
      <c r="G272" s="163"/>
      <c r="H272" s="258" t="s">
        <v>287</v>
      </c>
      <c r="I272" s="259"/>
      <c r="J272" s="259"/>
      <c r="K272" s="260"/>
    </row>
    <row r="273" spans="1:11" x14ac:dyDescent="0.25">
      <c r="A273" s="10"/>
      <c r="B273" s="173" t="s">
        <v>902</v>
      </c>
      <c r="C273" s="261" t="s">
        <v>907</v>
      </c>
      <c r="D273" s="262"/>
      <c r="E273" s="263"/>
      <c r="F273" s="37">
        <v>42</v>
      </c>
      <c r="G273" s="163"/>
      <c r="H273" s="258" t="s">
        <v>287</v>
      </c>
      <c r="I273" s="259"/>
      <c r="J273" s="259"/>
      <c r="K273" s="260"/>
    </row>
    <row r="274" spans="1:11" x14ac:dyDescent="0.25">
      <c r="A274" s="162">
        <v>49</v>
      </c>
      <c r="B274" s="174" t="s">
        <v>1186</v>
      </c>
      <c r="C274" s="261"/>
      <c r="D274" s="262"/>
      <c r="E274" s="263"/>
      <c r="F274" s="164">
        <f>SUM(F275:F276)</f>
        <v>216</v>
      </c>
      <c r="G274" s="164">
        <f>SUM(G275:G276)</f>
        <v>0</v>
      </c>
      <c r="H274" s="264"/>
      <c r="I274" s="264"/>
      <c r="J274" s="264"/>
      <c r="K274" s="264"/>
    </row>
    <row r="275" spans="1:11" x14ac:dyDescent="0.25">
      <c r="A275" s="10"/>
      <c r="B275" s="173" t="s">
        <v>892</v>
      </c>
      <c r="C275" s="261" t="s">
        <v>908</v>
      </c>
      <c r="D275" s="262"/>
      <c r="E275" s="263"/>
      <c r="F275" s="37">
        <v>84</v>
      </c>
      <c r="G275" s="163"/>
      <c r="H275" s="258" t="s">
        <v>287</v>
      </c>
      <c r="I275" s="259"/>
      <c r="J275" s="259"/>
      <c r="K275" s="260"/>
    </row>
    <row r="276" spans="1:11" x14ac:dyDescent="0.25">
      <c r="A276" s="10"/>
      <c r="B276" s="173" t="s">
        <v>894</v>
      </c>
      <c r="C276" s="261" t="s">
        <v>910</v>
      </c>
      <c r="D276" s="262"/>
      <c r="E276" s="263"/>
      <c r="F276" s="37">
        <v>132</v>
      </c>
      <c r="G276" s="163"/>
      <c r="H276" s="258" t="s">
        <v>287</v>
      </c>
      <c r="I276" s="259"/>
      <c r="J276" s="259"/>
      <c r="K276" s="260"/>
    </row>
    <row r="277" spans="1:11" x14ac:dyDescent="0.25">
      <c r="A277" s="162">
        <v>50</v>
      </c>
      <c r="B277" s="174" t="s">
        <v>1187</v>
      </c>
      <c r="C277" s="261"/>
      <c r="D277" s="262"/>
      <c r="E277" s="263"/>
      <c r="F277" s="164">
        <f>SUM(F278:F279)</f>
        <v>210</v>
      </c>
      <c r="G277" s="164">
        <f>SUM(G278:G279)</f>
        <v>0</v>
      </c>
      <c r="H277" s="264"/>
      <c r="I277" s="264"/>
      <c r="J277" s="264"/>
      <c r="K277" s="264"/>
    </row>
    <row r="278" spans="1:11" x14ac:dyDescent="0.25">
      <c r="A278" s="10"/>
      <c r="B278" s="173" t="s">
        <v>895</v>
      </c>
      <c r="C278" s="261" t="s">
        <v>911</v>
      </c>
      <c r="D278" s="262"/>
      <c r="E278" s="263"/>
      <c r="F278" s="37">
        <v>112</v>
      </c>
      <c r="G278" s="163"/>
      <c r="H278" s="258" t="s">
        <v>287</v>
      </c>
      <c r="I278" s="259"/>
      <c r="J278" s="259"/>
      <c r="K278" s="260"/>
    </row>
    <row r="279" spans="1:11" x14ac:dyDescent="0.25">
      <c r="A279" s="10"/>
      <c r="B279" s="173" t="s">
        <v>896</v>
      </c>
      <c r="C279" s="258" t="s">
        <v>912</v>
      </c>
      <c r="D279" s="259"/>
      <c r="E279" s="260"/>
      <c r="F279" s="37">
        <v>98</v>
      </c>
      <c r="G279" s="163"/>
      <c r="H279" s="258" t="s">
        <v>287</v>
      </c>
      <c r="I279" s="259"/>
      <c r="J279" s="259"/>
      <c r="K279" s="260"/>
    </row>
    <row r="280" spans="1:11" x14ac:dyDescent="0.25">
      <c r="A280" s="162">
        <v>51</v>
      </c>
      <c r="B280" s="174" t="s">
        <v>1188</v>
      </c>
      <c r="C280" s="261"/>
      <c r="D280" s="262"/>
      <c r="E280" s="263"/>
      <c r="F280" s="164">
        <f>SUM(F281:F282)</f>
        <v>262</v>
      </c>
      <c r="G280" s="164">
        <f>SUM(G281:G282)</f>
        <v>0</v>
      </c>
      <c r="H280" s="264"/>
      <c r="I280" s="264"/>
      <c r="J280" s="264"/>
      <c r="K280" s="264"/>
    </row>
    <row r="281" spans="1:11" x14ac:dyDescent="0.25">
      <c r="A281" s="10"/>
      <c r="B281" s="173" t="s">
        <v>897</v>
      </c>
      <c r="C281" s="261" t="s">
        <v>913</v>
      </c>
      <c r="D281" s="262"/>
      <c r="E281" s="263"/>
      <c r="F281" s="37">
        <v>142</v>
      </c>
      <c r="G281" s="163"/>
      <c r="H281" s="258" t="s">
        <v>287</v>
      </c>
      <c r="I281" s="259"/>
      <c r="J281" s="259"/>
      <c r="K281" s="260"/>
    </row>
    <row r="282" spans="1:11" x14ac:dyDescent="0.25">
      <c r="A282" s="10"/>
      <c r="B282" s="173" t="s">
        <v>893</v>
      </c>
      <c r="C282" s="261" t="s">
        <v>909</v>
      </c>
      <c r="D282" s="262"/>
      <c r="E282" s="263"/>
      <c r="F282" s="37">
        <v>120</v>
      </c>
      <c r="G282" s="163"/>
      <c r="H282" s="258" t="s">
        <v>287</v>
      </c>
      <c r="I282" s="259"/>
      <c r="J282" s="259"/>
      <c r="K282" s="260"/>
    </row>
    <row r="283" spans="1:11" x14ac:dyDescent="0.25">
      <c r="A283" s="162">
        <v>52</v>
      </c>
      <c r="B283" s="174" t="s">
        <v>1189</v>
      </c>
      <c r="C283" s="261"/>
      <c r="D283" s="262"/>
      <c r="E283" s="263"/>
      <c r="F283" s="164">
        <f>SUM(F284:F285)</f>
        <v>264</v>
      </c>
      <c r="G283" s="164">
        <f>SUM(G284:G285)</f>
        <v>0</v>
      </c>
      <c r="H283" s="264"/>
      <c r="I283" s="264"/>
      <c r="J283" s="264"/>
      <c r="K283" s="264"/>
    </row>
    <row r="284" spans="1:11" x14ac:dyDescent="0.25">
      <c r="A284" s="10"/>
      <c r="B284" s="173" t="s">
        <v>898</v>
      </c>
      <c r="C284" s="261" t="s">
        <v>914</v>
      </c>
      <c r="D284" s="262"/>
      <c r="E284" s="263"/>
      <c r="F284" s="37">
        <v>143</v>
      </c>
      <c r="G284" s="163"/>
      <c r="H284" s="258" t="s">
        <v>287</v>
      </c>
      <c r="I284" s="259"/>
      <c r="J284" s="259"/>
      <c r="K284" s="260"/>
    </row>
    <row r="285" spans="1:11" x14ac:dyDescent="0.25">
      <c r="A285" s="10"/>
      <c r="B285" s="173" t="s">
        <v>899</v>
      </c>
      <c r="C285" s="261" t="s">
        <v>915</v>
      </c>
      <c r="D285" s="262"/>
      <c r="E285" s="263"/>
      <c r="F285" s="37">
        <v>121</v>
      </c>
      <c r="G285" s="163"/>
      <c r="H285" s="258" t="s">
        <v>287</v>
      </c>
      <c r="I285" s="259"/>
      <c r="J285" s="259"/>
      <c r="K285" s="260"/>
    </row>
    <row r="286" spans="1:11" x14ac:dyDescent="0.25">
      <c r="A286" s="162">
        <v>53</v>
      </c>
      <c r="B286" s="174" t="s">
        <v>1369</v>
      </c>
      <c r="C286" s="266" t="s">
        <v>1432</v>
      </c>
      <c r="D286" s="267"/>
      <c r="E286" s="268"/>
      <c r="F286" s="37">
        <v>0</v>
      </c>
      <c r="G286" s="163">
        <v>116</v>
      </c>
      <c r="H286" s="266" t="s">
        <v>1433</v>
      </c>
      <c r="I286" s="267"/>
      <c r="J286" s="267"/>
      <c r="K286" s="268"/>
    </row>
    <row r="287" spans="1:11" x14ac:dyDescent="0.25">
      <c r="A287" s="162">
        <v>54</v>
      </c>
      <c r="B287" s="174" t="s">
        <v>1372</v>
      </c>
      <c r="C287" s="266" t="s">
        <v>1434</v>
      </c>
      <c r="D287" s="267"/>
      <c r="E287" s="268"/>
      <c r="F287" s="37"/>
      <c r="G287" s="163">
        <v>208</v>
      </c>
      <c r="H287" s="266" t="s">
        <v>1435</v>
      </c>
      <c r="I287" s="267"/>
      <c r="J287" s="267"/>
      <c r="K287" s="268"/>
    </row>
    <row r="288" spans="1:11" x14ac:dyDescent="0.25">
      <c r="A288" s="162">
        <v>55</v>
      </c>
      <c r="B288" s="174" t="s">
        <v>1436</v>
      </c>
      <c r="C288" s="266" t="s">
        <v>1437</v>
      </c>
      <c r="D288" s="267"/>
      <c r="E288" s="268"/>
      <c r="F288" s="37">
        <v>84</v>
      </c>
      <c r="G288" s="163">
        <v>47</v>
      </c>
      <c r="H288" s="266" t="s">
        <v>1438</v>
      </c>
      <c r="I288" s="267"/>
      <c r="J288" s="267"/>
      <c r="K288" s="268"/>
    </row>
    <row r="289" spans="1:11" x14ac:dyDescent="0.25">
      <c r="A289" s="162">
        <v>56</v>
      </c>
      <c r="B289" s="174" t="s">
        <v>1370</v>
      </c>
      <c r="C289" s="266" t="s">
        <v>1439</v>
      </c>
      <c r="D289" s="267"/>
      <c r="E289" s="268"/>
      <c r="F289" s="37">
        <v>290</v>
      </c>
      <c r="G289" s="163">
        <v>235</v>
      </c>
      <c r="H289" s="266" t="s">
        <v>183</v>
      </c>
      <c r="I289" s="267"/>
      <c r="J289" s="267"/>
      <c r="K289" s="268"/>
    </row>
    <row r="290" spans="1:11" x14ac:dyDescent="0.25">
      <c r="A290" s="162">
        <v>57</v>
      </c>
      <c r="B290" s="174" t="s">
        <v>1253</v>
      </c>
      <c r="C290" s="175"/>
      <c r="D290" s="176"/>
      <c r="E290" s="177"/>
      <c r="F290" s="37">
        <f>SUM(F291:F294)</f>
        <v>98</v>
      </c>
      <c r="G290" s="37">
        <f>SUM(G291:G294)</f>
        <v>45</v>
      </c>
      <c r="H290" s="175"/>
      <c r="I290" s="176"/>
      <c r="J290" s="176"/>
      <c r="K290" s="177"/>
    </row>
    <row r="291" spans="1:11" x14ac:dyDescent="0.25">
      <c r="A291" s="162"/>
      <c r="B291" s="173" t="s">
        <v>153</v>
      </c>
      <c r="C291" s="175"/>
      <c r="D291" s="176"/>
      <c r="E291" s="177"/>
      <c r="F291" s="10">
        <v>55</v>
      </c>
      <c r="G291" s="10"/>
      <c r="H291" s="264" t="s">
        <v>1452</v>
      </c>
      <c r="I291" s="264"/>
      <c r="J291" s="264"/>
      <c r="K291" s="264"/>
    </row>
    <row r="292" spans="1:11" x14ac:dyDescent="0.25">
      <c r="A292" s="162"/>
      <c r="B292" s="173" t="s">
        <v>1453</v>
      </c>
      <c r="C292" s="175"/>
      <c r="D292" s="176"/>
      <c r="E292" s="177"/>
      <c r="F292" s="10">
        <v>43</v>
      </c>
      <c r="G292" s="10"/>
      <c r="H292" s="264"/>
      <c r="I292" s="264"/>
      <c r="J292" s="264"/>
      <c r="K292" s="264"/>
    </row>
    <row r="293" spans="1:11" x14ac:dyDescent="0.2">
      <c r="A293" s="162"/>
      <c r="B293" s="173" t="s">
        <v>1454</v>
      </c>
      <c r="C293" s="175"/>
      <c r="D293" s="176"/>
      <c r="E293" s="177"/>
      <c r="F293" s="127"/>
      <c r="G293" s="10">
        <v>30</v>
      </c>
      <c r="H293" s="264" t="s">
        <v>1455</v>
      </c>
      <c r="I293" s="264"/>
      <c r="J293" s="264"/>
      <c r="K293" s="264"/>
    </row>
    <row r="294" spans="1:11" x14ac:dyDescent="0.2">
      <c r="A294" s="162"/>
      <c r="B294" s="173" t="s">
        <v>1456</v>
      </c>
      <c r="C294" s="175"/>
      <c r="D294" s="176"/>
      <c r="E294" s="177"/>
      <c r="F294" s="127"/>
      <c r="G294" s="10">
        <v>15</v>
      </c>
      <c r="H294" s="293" t="s">
        <v>1457</v>
      </c>
      <c r="I294" s="293"/>
      <c r="J294" s="293"/>
      <c r="K294" s="293"/>
    </row>
    <row r="295" spans="1:11" x14ac:dyDescent="0.25">
      <c r="A295" s="241" t="s">
        <v>926</v>
      </c>
      <c r="B295" s="241"/>
      <c r="C295" s="272"/>
      <c r="D295" s="272"/>
      <c r="E295" s="272"/>
      <c r="F295" s="164">
        <f>F289+F288+F287+F286+F283+F280+F277+F274+F270+F268+F265+F263+F253+F247+F242+F240+F237+F234+F231+F229+F226+F221+F219+F217+F213+F207+F210+F205+F203+F198+F194+F192+F190+F188+F186+F183+F179+F177+F174+F171+F169+F152+F133+F115+F96+F55+F53+F51+F49+F46+F40+F32+F25+F24+F17+F8+F290</f>
        <v>6752</v>
      </c>
      <c r="G295" s="205">
        <f>G289+G288+G287+G286+G283+G280+G277+G274+G270+G268+G265+G263+G253+G247+G242+G240+G237+G234+G231+G229+G226+G221+G219+G217+G213+G207+G210+G205+G203+G198+G194+G192+G190+G188+G186+G183+G179+G177+G174+G171+G169+G152+G133+G115+G96+G55+G53+G51+G49+G46+G40+G32+G25+G24+G17+G8+G290</f>
        <v>16825</v>
      </c>
      <c r="H295" s="264"/>
      <c r="I295" s="264"/>
      <c r="J295" s="264"/>
      <c r="K295" s="264"/>
    </row>
    <row r="296" spans="1:11" x14ac:dyDescent="0.25">
      <c r="C296" s="291"/>
      <c r="D296" s="291"/>
      <c r="E296" s="291"/>
      <c r="F296" s="128"/>
      <c r="H296" s="292"/>
      <c r="I296" s="292"/>
      <c r="J296" s="292"/>
      <c r="K296" s="292"/>
    </row>
    <row r="297" spans="1:11" x14ac:dyDescent="0.25">
      <c r="C297" s="291"/>
      <c r="D297" s="291"/>
      <c r="E297" s="291"/>
      <c r="F297" s="128"/>
      <c r="G297" s="128">
        <f>G295+F295</f>
        <v>23577</v>
      </c>
      <c r="H297" s="292"/>
      <c r="I297" s="292"/>
      <c r="J297" s="292"/>
      <c r="K297" s="292"/>
    </row>
    <row r="298" spans="1:11" x14ac:dyDescent="0.25">
      <c r="C298" s="291"/>
      <c r="D298" s="291"/>
      <c r="E298" s="291"/>
      <c r="F298" s="128"/>
      <c r="H298" s="292"/>
      <c r="I298" s="292"/>
      <c r="J298" s="292"/>
      <c r="K298" s="292"/>
    </row>
    <row r="299" spans="1:11" x14ac:dyDescent="0.25">
      <c r="C299" s="291"/>
      <c r="D299" s="291"/>
      <c r="E299" s="291"/>
      <c r="F299" s="128"/>
      <c r="H299" s="292"/>
      <c r="I299" s="292"/>
      <c r="J299" s="292"/>
      <c r="K299" s="292"/>
    </row>
    <row r="300" spans="1:11" x14ac:dyDescent="0.25">
      <c r="C300" s="291"/>
      <c r="D300" s="291"/>
      <c r="E300" s="291"/>
      <c r="F300" s="128"/>
      <c r="H300" s="292"/>
      <c r="I300" s="292"/>
      <c r="J300" s="292"/>
      <c r="K300" s="292"/>
    </row>
    <row r="301" spans="1:11" x14ac:dyDescent="0.25">
      <c r="C301" s="291"/>
      <c r="D301" s="291"/>
      <c r="E301" s="291"/>
      <c r="F301" s="128"/>
      <c r="H301" s="292"/>
      <c r="I301" s="292"/>
      <c r="J301" s="292"/>
      <c r="K301" s="292"/>
    </row>
    <row r="302" spans="1:11" x14ac:dyDescent="0.25">
      <c r="C302" s="291"/>
      <c r="D302" s="291"/>
      <c r="E302" s="291"/>
      <c r="F302" s="128"/>
      <c r="H302" s="292"/>
      <c r="I302" s="292"/>
      <c r="J302" s="292"/>
      <c r="K302" s="292"/>
    </row>
    <row r="303" spans="1:11" x14ac:dyDescent="0.25">
      <c r="C303" s="291"/>
      <c r="D303" s="291"/>
      <c r="E303" s="291"/>
      <c r="F303" s="128"/>
      <c r="H303" s="292"/>
      <c r="I303" s="292"/>
      <c r="J303" s="292"/>
      <c r="K303" s="292"/>
    </row>
    <row r="304" spans="1:11" x14ac:dyDescent="0.25">
      <c r="C304" s="291"/>
      <c r="D304" s="291"/>
      <c r="E304" s="291"/>
      <c r="F304" s="128"/>
      <c r="H304" s="292"/>
      <c r="I304" s="292"/>
      <c r="J304" s="292"/>
      <c r="K304" s="292"/>
    </row>
    <row r="305" spans="3:11" x14ac:dyDescent="0.25">
      <c r="C305" s="291"/>
      <c r="D305" s="291"/>
      <c r="E305" s="291"/>
      <c r="F305" s="128"/>
      <c r="H305" s="292"/>
      <c r="I305" s="292"/>
      <c r="J305" s="292"/>
      <c r="K305" s="292"/>
    </row>
    <row r="306" spans="3:11" x14ac:dyDescent="0.25">
      <c r="C306" s="291"/>
      <c r="D306" s="291"/>
      <c r="E306" s="291"/>
      <c r="F306" s="128"/>
      <c r="H306" s="292"/>
      <c r="I306" s="292"/>
      <c r="J306" s="292"/>
      <c r="K306" s="292"/>
    </row>
    <row r="307" spans="3:11" x14ac:dyDescent="0.25">
      <c r="C307" s="291"/>
      <c r="D307" s="291"/>
      <c r="E307" s="291"/>
      <c r="F307" s="128"/>
      <c r="H307" s="292"/>
      <c r="I307" s="292"/>
      <c r="J307" s="292"/>
      <c r="K307" s="292"/>
    </row>
    <row r="308" spans="3:11" x14ac:dyDescent="0.25">
      <c r="C308" s="291"/>
      <c r="D308" s="291"/>
      <c r="E308" s="291"/>
      <c r="F308" s="128"/>
      <c r="H308" s="292"/>
      <c r="I308" s="292"/>
      <c r="J308" s="292"/>
      <c r="K308" s="292"/>
    </row>
    <row r="309" spans="3:11" x14ac:dyDescent="0.25">
      <c r="C309" s="291"/>
      <c r="D309" s="291"/>
      <c r="E309" s="291"/>
      <c r="F309" s="128"/>
      <c r="H309" s="292"/>
      <c r="I309" s="292"/>
      <c r="J309" s="292"/>
      <c r="K309" s="292"/>
    </row>
    <row r="310" spans="3:11" x14ac:dyDescent="0.25">
      <c r="C310" s="291"/>
      <c r="D310" s="291"/>
      <c r="E310" s="291"/>
      <c r="F310" s="128"/>
      <c r="H310" s="292"/>
      <c r="I310" s="292"/>
      <c r="J310" s="292"/>
      <c r="K310" s="292"/>
    </row>
    <row r="311" spans="3:11" x14ac:dyDescent="0.25">
      <c r="C311" s="291"/>
      <c r="D311" s="291"/>
      <c r="E311" s="291"/>
      <c r="F311" s="128"/>
      <c r="H311" s="292"/>
      <c r="I311" s="292"/>
      <c r="J311" s="292"/>
      <c r="K311" s="292"/>
    </row>
    <row r="312" spans="3:11" x14ac:dyDescent="0.25">
      <c r="C312" s="291"/>
      <c r="D312" s="291"/>
      <c r="E312" s="291"/>
      <c r="F312" s="128"/>
      <c r="H312" s="292"/>
      <c r="I312" s="292"/>
      <c r="J312" s="292"/>
      <c r="K312" s="292"/>
    </row>
    <row r="313" spans="3:11" x14ac:dyDescent="0.25">
      <c r="C313" s="291"/>
      <c r="D313" s="291"/>
      <c r="E313" s="291"/>
      <c r="F313" s="128"/>
      <c r="H313" s="292"/>
      <c r="I313" s="292"/>
      <c r="J313" s="292"/>
      <c r="K313" s="292"/>
    </row>
    <row r="314" spans="3:11" x14ac:dyDescent="0.25">
      <c r="C314" s="291"/>
      <c r="D314" s="291"/>
      <c r="E314" s="291"/>
      <c r="F314" s="128"/>
      <c r="H314" s="292"/>
      <c r="I314" s="292"/>
      <c r="J314" s="292"/>
      <c r="K314" s="292"/>
    </row>
    <row r="315" spans="3:11" x14ac:dyDescent="0.25">
      <c r="C315" s="291"/>
      <c r="D315" s="291"/>
      <c r="E315" s="291"/>
      <c r="F315" s="128"/>
      <c r="H315" s="292"/>
      <c r="I315" s="292"/>
      <c r="J315" s="292"/>
      <c r="K315" s="292"/>
    </row>
    <row r="316" spans="3:11" x14ac:dyDescent="0.25">
      <c r="C316" s="291"/>
      <c r="D316" s="291"/>
      <c r="E316" s="291"/>
      <c r="F316" s="128"/>
      <c r="H316" s="292"/>
      <c r="I316" s="292"/>
      <c r="J316" s="292"/>
      <c r="K316" s="292"/>
    </row>
    <row r="317" spans="3:11" x14ac:dyDescent="0.25">
      <c r="C317" s="291"/>
      <c r="D317" s="291"/>
      <c r="E317" s="291"/>
      <c r="F317" s="128"/>
      <c r="H317" s="292"/>
      <c r="I317" s="292"/>
      <c r="J317" s="292"/>
      <c r="K317" s="292"/>
    </row>
    <row r="318" spans="3:11" x14ac:dyDescent="0.25">
      <c r="C318" s="291"/>
      <c r="D318" s="291"/>
      <c r="E318" s="291"/>
      <c r="F318" s="128"/>
      <c r="H318" s="292"/>
      <c r="I318" s="292"/>
      <c r="J318" s="292"/>
      <c r="K318" s="292"/>
    </row>
    <row r="319" spans="3:11" x14ac:dyDescent="0.25">
      <c r="C319" s="291"/>
      <c r="D319" s="291"/>
      <c r="E319" s="291"/>
      <c r="F319" s="128"/>
      <c r="H319" s="292"/>
      <c r="I319" s="292"/>
      <c r="J319" s="292"/>
      <c r="K319" s="292"/>
    </row>
    <row r="320" spans="3:11" x14ac:dyDescent="0.25">
      <c r="C320" s="291"/>
      <c r="D320" s="291"/>
      <c r="E320" s="291"/>
      <c r="F320" s="128"/>
      <c r="H320" s="292"/>
      <c r="I320" s="292"/>
      <c r="J320" s="292"/>
      <c r="K320" s="292"/>
    </row>
    <row r="321" spans="3:11" x14ac:dyDescent="0.25">
      <c r="C321" s="291"/>
      <c r="D321" s="291"/>
      <c r="E321" s="291"/>
      <c r="F321" s="128"/>
      <c r="H321" s="292"/>
      <c r="I321" s="292"/>
      <c r="J321" s="292"/>
      <c r="K321" s="292"/>
    </row>
    <row r="322" spans="3:11" x14ac:dyDescent="0.25">
      <c r="C322" s="291"/>
      <c r="D322" s="291"/>
      <c r="E322" s="291"/>
      <c r="F322" s="128"/>
      <c r="H322" s="292"/>
      <c r="I322" s="292"/>
      <c r="J322" s="292"/>
      <c r="K322" s="292"/>
    </row>
    <row r="323" spans="3:11" x14ac:dyDescent="0.25">
      <c r="C323" s="291"/>
      <c r="D323" s="291"/>
      <c r="E323" s="291"/>
      <c r="F323" s="128"/>
      <c r="H323" s="292"/>
      <c r="I323" s="292"/>
      <c r="J323" s="292"/>
      <c r="K323" s="292"/>
    </row>
    <row r="324" spans="3:11" x14ac:dyDescent="0.25">
      <c r="C324" s="291"/>
      <c r="D324" s="291"/>
      <c r="E324" s="291"/>
      <c r="F324" s="128"/>
      <c r="H324" s="292"/>
      <c r="I324" s="292"/>
      <c r="J324" s="292"/>
      <c r="K324" s="292"/>
    </row>
    <row r="325" spans="3:11" x14ac:dyDescent="0.25">
      <c r="C325" s="291"/>
      <c r="D325" s="291"/>
      <c r="E325" s="291"/>
      <c r="F325" s="128"/>
      <c r="H325" s="292"/>
      <c r="I325" s="292"/>
      <c r="J325" s="292"/>
      <c r="K325" s="292"/>
    </row>
    <row r="326" spans="3:11" x14ac:dyDescent="0.25">
      <c r="C326" s="291"/>
      <c r="D326" s="291"/>
      <c r="E326" s="291"/>
      <c r="F326" s="128"/>
      <c r="H326" s="292"/>
      <c r="I326" s="292"/>
      <c r="J326" s="292"/>
      <c r="K326" s="292"/>
    </row>
    <row r="327" spans="3:11" x14ac:dyDescent="0.25">
      <c r="C327" s="291"/>
      <c r="D327" s="291"/>
      <c r="E327" s="291"/>
      <c r="F327" s="128"/>
      <c r="H327" s="292"/>
      <c r="I327" s="292"/>
      <c r="J327" s="292"/>
      <c r="K327" s="292"/>
    </row>
    <row r="328" spans="3:11" x14ac:dyDescent="0.25">
      <c r="C328" s="291"/>
      <c r="D328" s="291"/>
      <c r="E328" s="291"/>
      <c r="F328" s="128"/>
      <c r="H328" s="292"/>
      <c r="I328" s="292"/>
      <c r="J328" s="292"/>
      <c r="K328" s="292"/>
    </row>
    <row r="329" spans="3:11" x14ac:dyDescent="0.25">
      <c r="C329" s="291"/>
      <c r="D329" s="291"/>
      <c r="E329" s="291"/>
      <c r="F329" s="128"/>
      <c r="H329" s="292"/>
      <c r="I329" s="292"/>
      <c r="J329" s="292"/>
      <c r="K329" s="292"/>
    </row>
    <row r="330" spans="3:11" x14ac:dyDescent="0.25">
      <c r="C330" s="291"/>
      <c r="D330" s="291"/>
      <c r="E330" s="291"/>
      <c r="F330" s="128"/>
      <c r="H330" s="292"/>
      <c r="I330" s="292"/>
      <c r="J330" s="292"/>
      <c r="K330" s="292"/>
    </row>
    <row r="331" spans="3:11" x14ac:dyDescent="0.25">
      <c r="C331" s="291"/>
      <c r="D331" s="291"/>
      <c r="E331" s="291"/>
      <c r="F331" s="128"/>
      <c r="H331" s="292"/>
      <c r="I331" s="292"/>
      <c r="J331" s="292"/>
      <c r="K331" s="292"/>
    </row>
    <row r="332" spans="3:11" x14ac:dyDescent="0.25">
      <c r="C332" s="291"/>
      <c r="D332" s="291"/>
      <c r="E332" s="291"/>
      <c r="F332" s="128"/>
      <c r="H332" s="292"/>
      <c r="I332" s="292"/>
      <c r="J332" s="292"/>
      <c r="K332" s="292"/>
    </row>
    <row r="333" spans="3:11" x14ac:dyDescent="0.25">
      <c r="C333" s="291"/>
      <c r="D333" s="291"/>
      <c r="E333" s="291"/>
      <c r="F333" s="128"/>
      <c r="H333" s="292"/>
      <c r="I333" s="292"/>
      <c r="J333" s="292"/>
      <c r="K333" s="292"/>
    </row>
    <row r="334" spans="3:11" x14ac:dyDescent="0.25">
      <c r="C334" s="291"/>
      <c r="D334" s="291"/>
      <c r="E334" s="291"/>
      <c r="F334" s="128"/>
      <c r="H334" s="292"/>
      <c r="I334" s="292"/>
      <c r="J334" s="292"/>
      <c r="K334" s="292"/>
    </row>
    <row r="335" spans="3:11" x14ac:dyDescent="0.25">
      <c r="C335" s="291"/>
      <c r="D335" s="291"/>
      <c r="E335" s="291"/>
      <c r="F335" s="128"/>
      <c r="H335" s="292"/>
      <c r="I335" s="292"/>
      <c r="J335" s="292"/>
      <c r="K335" s="292"/>
    </row>
    <row r="336" spans="3:11" x14ac:dyDescent="0.25">
      <c r="C336" s="291"/>
      <c r="D336" s="291"/>
      <c r="E336" s="291"/>
      <c r="F336" s="128"/>
      <c r="H336" s="292"/>
      <c r="I336" s="292"/>
      <c r="J336" s="292"/>
      <c r="K336" s="292"/>
    </row>
    <row r="337" spans="3:11" x14ac:dyDescent="0.25">
      <c r="C337" s="291"/>
      <c r="D337" s="291"/>
      <c r="E337" s="291"/>
      <c r="F337" s="128"/>
      <c r="H337" s="292"/>
      <c r="I337" s="292"/>
      <c r="J337" s="292"/>
      <c r="K337" s="292"/>
    </row>
    <row r="338" spans="3:11" x14ac:dyDescent="0.25">
      <c r="C338" s="291"/>
      <c r="D338" s="291"/>
      <c r="E338" s="291"/>
      <c r="F338" s="128"/>
      <c r="H338" s="292"/>
      <c r="I338" s="292"/>
      <c r="J338" s="292"/>
      <c r="K338" s="292"/>
    </row>
    <row r="339" spans="3:11" x14ac:dyDescent="0.25">
      <c r="C339" s="291"/>
      <c r="D339" s="291"/>
      <c r="E339" s="291"/>
      <c r="F339" s="128"/>
      <c r="H339" s="292"/>
      <c r="I339" s="292"/>
      <c r="J339" s="292"/>
      <c r="K339" s="292"/>
    </row>
    <row r="340" spans="3:11" x14ac:dyDescent="0.25">
      <c r="C340" s="291"/>
      <c r="D340" s="291"/>
      <c r="E340" s="291"/>
      <c r="F340" s="128"/>
      <c r="H340" s="292"/>
      <c r="I340" s="292"/>
      <c r="J340" s="292"/>
      <c r="K340" s="292"/>
    </row>
    <row r="341" spans="3:11" x14ac:dyDescent="0.25">
      <c r="C341" s="291"/>
      <c r="D341" s="291"/>
      <c r="E341" s="291"/>
      <c r="F341" s="128"/>
      <c r="H341" s="292"/>
      <c r="I341" s="292"/>
      <c r="J341" s="292"/>
      <c r="K341" s="292"/>
    </row>
    <row r="342" spans="3:11" x14ac:dyDescent="0.25">
      <c r="C342" s="291"/>
      <c r="D342" s="291"/>
      <c r="E342" s="291"/>
      <c r="F342" s="128"/>
      <c r="H342" s="292"/>
      <c r="I342" s="292"/>
      <c r="J342" s="292"/>
      <c r="K342" s="292"/>
    </row>
    <row r="343" spans="3:11" x14ac:dyDescent="0.25">
      <c r="C343" s="291"/>
      <c r="D343" s="291"/>
      <c r="E343" s="291"/>
      <c r="F343" s="128"/>
      <c r="H343" s="292"/>
      <c r="I343" s="292"/>
      <c r="J343" s="292"/>
      <c r="K343" s="292"/>
    </row>
    <row r="344" spans="3:11" x14ac:dyDescent="0.25">
      <c r="C344" s="291"/>
      <c r="D344" s="291"/>
      <c r="E344" s="291"/>
      <c r="F344" s="128"/>
      <c r="H344" s="292"/>
      <c r="I344" s="292"/>
      <c r="J344" s="292"/>
      <c r="K344" s="292"/>
    </row>
    <row r="345" spans="3:11" x14ac:dyDescent="0.25">
      <c r="C345" s="291"/>
      <c r="D345" s="291"/>
      <c r="E345" s="291"/>
      <c r="F345" s="128"/>
      <c r="H345" s="292"/>
      <c r="I345" s="292"/>
      <c r="J345" s="292"/>
      <c r="K345" s="292"/>
    </row>
    <row r="346" spans="3:11" x14ac:dyDescent="0.25">
      <c r="C346" s="291"/>
      <c r="D346" s="291"/>
      <c r="E346" s="291"/>
      <c r="F346" s="128"/>
      <c r="H346" s="292"/>
      <c r="I346" s="292"/>
      <c r="J346" s="292"/>
      <c r="K346" s="292"/>
    </row>
    <row r="347" spans="3:11" x14ac:dyDescent="0.25">
      <c r="C347" s="291"/>
      <c r="D347" s="291"/>
      <c r="E347" s="291"/>
      <c r="F347" s="128"/>
      <c r="H347" s="292"/>
      <c r="I347" s="292"/>
      <c r="J347" s="292"/>
      <c r="K347" s="292"/>
    </row>
    <row r="348" spans="3:11" x14ac:dyDescent="0.25">
      <c r="C348" s="291"/>
      <c r="D348" s="291"/>
      <c r="E348" s="291"/>
      <c r="F348" s="128"/>
      <c r="H348" s="292"/>
      <c r="I348" s="292"/>
      <c r="J348" s="292"/>
      <c r="K348" s="292"/>
    </row>
    <row r="349" spans="3:11" x14ac:dyDescent="0.25">
      <c r="C349" s="291"/>
      <c r="D349" s="291"/>
      <c r="E349" s="291"/>
      <c r="F349" s="128"/>
      <c r="H349" s="292"/>
      <c r="I349" s="292"/>
      <c r="J349" s="292"/>
      <c r="K349" s="292"/>
    </row>
    <row r="350" spans="3:11" x14ac:dyDescent="0.25">
      <c r="C350" s="291"/>
      <c r="D350" s="291"/>
      <c r="E350" s="291"/>
      <c r="F350" s="128"/>
      <c r="H350" s="292"/>
      <c r="I350" s="292"/>
      <c r="J350" s="292"/>
      <c r="K350" s="292"/>
    </row>
    <row r="351" spans="3:11" x14ac:dyDescent="0.25">
      <c r="C351" s="291"/>
      <c r="D351" s="291"/>
      <c r="E351" s="291"/>
      <c r="F351" s="128"/>
      <c r="H351" s="292"/>
      <c r="I351" s="292"/>
      <c r="J351" s="292"/>
      <c r="K351" s="292"/>
    </row>
    <row r="352" spans="3:11" x14ac:dyDescent="0.25">
      <c r="C352" s="291"/>
      <c r="D352" s="291"/>
      <c r="E352" s="291"/>
      <c r="F352" s="128"/>
      <c r="H352" s="292"/>
      <c r="I352" s="292"/>
      <c r="J352" s="292"/>
      <c r="K352" s="292"/>
    </row>
    <row r="353" spans="3:11" x14ac:dyDescent="0.25">
      <c r="C353" s="291"/>
      <c r="D353" s="291"/>
      <c r="E353" s="291"/>
      <c r="F353" s="128"/>
      <c r="H353" s="292"/>
      <c r="I353" s="292"/>
      <c r="J353" s="292"/>
      <c r="K353" s="292"/>
    </row>
    <row r="354" spans="3:11" x14ac:dyDescent="0.25">
      <c r="C354" s="291"/>
      <c r="D354" s="291"/>
      <c r="E354" s="291"/>
      <c r="F354" s="128"/>
      <c r="H354" s="292"/>
      <c r="I354" s="292"/>
      <c r="J354" s="292"/>
      <c r="K354" s="292"/>
    </row>
    <row r="355" spans="3:11" x14ac:dyDescent="0.25">
      <c r="C355" s="291"/>
      <c r="D355" s="291"/>
      <c r="E355" s="291"/>
      <c r="F355" s="128"/>
      <c r="H355" s="292"/>
      <c r="I355" s="292"/>
      <c r="J355" s="292"/>
      <c r="K355" s="292"/>
    </row>
    <row r="356" spans="3:11" x14ac:dyDescent="0.25">
      <c r="C356" s="291"/>
      <c r="D356" s="291"/>
      <c r="E356" s="291"/>
      <c r="F356" s="128"/>
      <c r="H356" s="292"/>
      <c r="I356" s="292"/>
      <c r="J356" s="292"/>
      <c r="K356" s="292"/>
    </row>
    <row r="357" spans="3:11" x14ac:dyDescent="0.25">
      <c r="C357" s="291"/>
      <c r="D357" s="291"/>
      <c r="E357" s="291"/>
      <c r="F357" s="128"/>
      <c r="H357" s="292"/>
      <c r="I357" s="292"/>
      <c r="J357" s="292"/>
      <c r="K357" s="292"/>
    </row>
    <row r="358" spans="3:11" x14ac:dyDescent="0.25">
      <c r="C358" s="291"/>
      <c r="D358" s="291"/>
      <c r="E358" s="291"/>
      <c r="F358" s="128"/>
      <c r="H358" s="292"/>
      <c r="I358" s="292"/>
      <c r="J358" s="292"/>
      <c r="K358" s="292"/>
    </row>
    <row r="359" spans="3:11" x14ac:dyDescent="0.25">
      <c r="C359" s="291"/>
      <c r="D359" s="291"/>
      <c r="E359" s="291"/>
      <c r="F359" s="128"/>
      <c r="H359" s="292"/>
      <c r="I359" s="292"/>
      <c r="J359" s="292"/>
      <c r="K359" s="292"/>
    </row>
    <row r="360" spans="3:11" x14ac:dyDescent="0.25">
      <c r="C360" s="291"/>
      <c r="D360" s="291"/>
      <c r="E360" s="291"/>
      <c r="F360" s="128"/>
      <c r="H360" s="292"/>
      <c r="I360" s="292"/>
      <c r="J360" s="292"/>
      <c r="K360" s="292"/>
    </row>
    <row r="361" spans="3:11" x14ac:dyDescent="0.25">
      <c r="C361" s="291"/>
      <c r="D361" s="291"/>
      <c r="E361" s="291"/>
      <c r="F361" s="128"/>
      <c r="H361" s="292"/>
      <c r="I361" s="292"/>
      <c r="J361" s="292"/>
      <c r="K361" s="292"/>
    </row>
    <row r="362" spans="3:11" x14ac:dyDescent="0.25">
      <c r="C362" s="291"/>
      <c r="D362" s="291"/>
      <c r="E362" s="291"/>
      <c r="F362" s="128"/>
      <c r="H362" s="292"/>
      <c r="I362" s="292"/>
      <c r="J362" s="292"/>
      <c r="K362" s="292"/>
    </row>
    <row r="363" spans="3:11" x14ac:dyDescent="0.25">
      <c r="C363" s="291"/>
      <c r="D363" s="291"/>
      <c r="E363" s="291"/>
      <c r="F363" s="128"/>
      <c r="H363" s="292"/>
      <c r="I363" s="292"/>
      <c r="J363" s="292"/>
      <c r="K363" s="292"/>
    </row>
    <row r="364" spans="3:11" x14ac:dyDescent="0.25">
      <c r="C364" s="291"/>
      <c r="D364" s="291"/>
      <c r="E364" s="291"/>
      <c r="F364" s="128"/>
      <c r="H364" s="292"/>
      <c r="I364" s="292"/>
      <c r="J364" s="292"/>
      <c r="K364" s="292"/>
    </row>
    <row r="365" spans="3:11" x14ac:dyDescent="0.25">
      <c r="C365" s="291"/>
      <c r="D365" s="291"/>
      <c r="E365" s="291"/>
      <c r="F365" s="128"/>
      <c r="H365" s="292"/>
      <c r="I365" s="292"/>
      <c r="J365" s="292"/>
      <c r="K365" s="292"/>
    </row>
    <row r="366" spans="3:11" x14ac:dyDescent="0.25">
      <c r="C366" s="291"/>
      <c r="D366" s="291"/>
      <c r="E366" s="291"/>
      <c r="F366" s="128"/>
      <c r="H366" s="292"/>
      <c r="I366" s="292"/>
      <c r="J366" s="292"/>
      <c r="K366" s="292"/>
    </row>
    <row r="367" spans="3:11" x14ac:dyDescent="0.25">
      <c r="C367" s="291"/>
      <c r="D367" s="291"/>
      <c r="E367" s="291"/>
      <c r="F367" s="128"/>
      <c r="H367" s="292"/>
      <c r="I367" s="292"/>
      <c r="J367" s="292"/>
      <c r="K367" s="292"/>
    </row>
    <row r="368" spans="3:11" x14ac:dyDescent="0.25">
      <c r="C368" s="291"/>
      <c r="D368" s="291"/>
      <c r="E368" s="291"/>
      <c r="F368" s="128"/>
      <c r="H368" s="292"/>
      <c r="I368" s="292"/>
      <c r="J368" s="292"/>
      <c r="K368" s="292"/>
    </row>
    <row r="369" spans="3:11" x14ac:dyDescent="0.25">
      <c r="C369" s="291"/>
      <c r="D369" s="291"/>
      <c r="E369" s="291"/>
      <c r="F369" s="128"/>
      <c r="H369" s="292"/>
      <c r="I369" s="292"/>
      <c r="J369" s="292"/>
      <c r="K369" s="292"/>
    </row>
    <row r="370" spans="3:11" x14ac:dyDescent="0.25">
      <c r="C370" s="291"/>
      <c r="D370" s="291"/>
      <c r="E370" s="291"/>
      <c r="F370" s="128"/>
      <c r="H370" s="292"/>
      <c r="I370" s="292"/>
      <c r="J370" s="292"/>
      <c r="K370" s="292"/>
    </row>
    <row r="371" spans="3:11" x14ac:dyDescent="0.25">
      <c r="C371" s="291"/>
      <c r="D371" s="291"/>
      <c r="E371" s="291"/>
      <c r="F371" s="128"/>
      <c r="H371" s="292"/>
      <c r="I371" s="292"/>
      <c r="J371" s="292"/>
      <c r="K371" s="292"/>
    </row>
    <row r="372" spans="3:11" x14ac:dyDescent="0.25">
      <c r="C372" s="291"/>
      <c r="D372" s="291"/>
      <c r="E372" s="291"/>
      <c r="F372" s="128"/>
      <c r="H372" s="292"/>
      <c r="I372" s="292"/>
      <c r="J372" s="292"/>
      <c r="K372" s="292"/>
    </row>
    <row r="373" spans="3:11" x14ac:dyDescent="0.25">
      <c r="C373" s="291"/>
      <c r="D373" s="291"/>
      <c r="E373" s="291"/>
      <c r="F373" s="128"/>
    </row>
    <row r="374" spans="3:11" x14ac:dyDescent="0.25">
      <c r="C374" s="291"/>
      <c r="D374" s="291"/>
      <c r="E374" s="291"/>
      <c r="F374" s="128"/>
    </row>
    <row r="375" spans="3:11" x14ac:dyDescent="0.25">
      <c r="C375" s="291"/>
      <c r="D375" s="291"/>
      <c r="E375" s="291"/>
      <c r="F375" s="128"/>
    </row>
    <row r="376" spans="3:11" x14ac:dyDescent="0.25">
      <c r="C376" s="291"/>
      <c r="D376" s="291"/>
      <c r="E376" s="291"/>
      <c r="F376" s="128"/>
    </row>
    <row r="377" spans="3:11" x14ac:dyDescent="0.25">
      <c r="C377" s="291"/>
      <c r="D377" s="291"/>
      <c r="E377" s="291"/>
      <c r="F377" s="128"/>
    </row>
    <row r="378" spans="3:11" x14ac:dyDescent="0.25">
      <c r="C378" s="291"/>
      <c r="D378" s="291"/>
      <c r="E378" s="291"/>
      <c r="F378" s="128"/>
    </row>
    <row r="379" spans="3:11" x14ac:dyDescent="0.25">
      <c r="C379" s="291"/>
      <c r="D379" s="291"/>
      <c r="E379" s="291"/>
      <c r="F379" s="128"/>
    </row>
    <row r="380" spans="3:11" x14ac:dyDescent="0.25">
      <c r="C380" s="291"/>
      <c r="D380" s="291"/>
      <c r="E380" s="291"/>
      <c r="F380" s="128"/>
    </row>
    <row r="381" spans="3:11" x14ac:dyDescent="0.25">
      <c r="C381" s="291"/>
      <c r="D381" s="291"/>
      <c r="E381" s="291"/>
      <c r="F381" s="128"/>
    </row>
    <row r="382" spans="3:11" x14ac:dyDescent="0.25">
      <c r="C382" s="291"/>
      <c r="D382" s="291"/>
      <c r="E382" s="291"/>
      <c r="F382" s="128"/>
    </row>
    <row r="383" spans="3:11" x14ac:dyDescent="0.25">
      <c r="C383" s="291"/>
      <c r="D383" s="291"/>
      <c r="E383" s="291"/>
      <c r="F383" s="128"/>
    </row>
    <row r="384" spans="3:11" x14ac:dyDescent="0.25">
      <c r="C384" s="291"/>
      <c r="D384" s="291"/>
      <c r="E384" s="291"/>
      <c r="F384" s="128"/>
    </row>
    <row r="385" spans="3:6" x14ac:dyDescent="0.25">
      <c r="C385" s="291"/>
      <c r="D385" s="291"/>
      <c r="E385" s="291"/>
      <c r="F385" s="128"/>
    </row>
    <row r="386" spans="3:6" x14ac:dyDescent="0.25">
      <c r="C386" s="291"/>
      <c r="D386" s="291"/>
      <c r="E386" s="291"/>
      <c r="F386" s="128"/>
    </row>
    <row r="387" spans="3:6" x14ac:dyDescent="0.25">
      <c r="C387" s="291"/>
      <c r="D387" s="291"/>
      <c r="E387" s="291"/>
      <c r="F387" s="128"/>
    </row>
    <row r="388" spans="3:6" x14ac:dyDescent="0.25">
      <c r="C388" s="291"/>
      <c r="D388" s="291"/>
      <c r="E388" s="291"/>
      <c r="F388" s="128"/>
    </row>
    <row r="389" spans="3:6" x14ac:dyDescent="0.25">
      <c r="C389" s="291"/>
      <c r="D389" s="291"/>
      <c r="E389" s="291"/>
      <c r="F389" s="128"/>
    </row>
    <row r="390" spans="3:6" x14ac:dyDescent="0.25">
      <c r="C390" s="291"/>
      <c r="D390" s="291"/>
      <c r="E390" s="291"/>
      <c r="F390" s="128"/>
    </row>
    <row r="391" spans="3:6" x14ac:dyDescent="0.25">
      <c r="C391" s="291"/>
      <c r="D391" s="291"/>
      <c r="E391" s="291"/>
      <c r="F391" s="128"/>
    </row>
    <row r="392" spans="3:6" x14ac:dyDescent="0.25">
      <c r="C392" s="291"/>
      <c r="D392" s="291"/>
      <c r="E392" s="291"/>
      <c r="F392" s="128"/>
    </row>
    <row r="393" spans="3:6" x14ac:dyDescent="0.25">
      <c r="C393" s="291"/>
      <c r="D393" s="291"/>
      <c r="E393" s="291"/>
      <c r="F393" s="128"/>
    </row>
    <row r="394" spans="3:6" x14ac:dyDescent="0.25">
      <c r="C394" s="291"/>
      <c r="D394" s="291"/>
      <c r="E394" s="291"/>
      <c r="F394" s="128"/>
    </row>
    <row r="395" spans="3:6" x14ac:dyDescent="0.25">
      <c r="C395" s="291"/>
      <c r="D395" s="291"/>
      <c r="E395" s="291"/>
      <c r="F395" s="128"/>
    </row>
    <row r="396" spans="3:6" x14ac:dyDescent="0.25">
      <c r="C396" s="291"/>
      <c r="D396" s="291"/>
      <c r="E396" s="291"/>
      <c r="F396" s="128"/>
    </row>
    <row r="397" spans="3:6" x14ac:dyDescent="0.25">
      <c r="C397" s="291"/>
      <c r="D397" s="291"/>
      <c r="E397" s="291"/>
      <c r="F397" s="128"/>
    </row>
    <row r="398" spans="3:6" x14ac:dyDescent="0.25">
      <c r="C398" s="291"/>
      <c r="D398" s="291"/>
      <c r="E398" s="291"/>
      <c r="F398" s="128"/>
    </row>
    <row r="399" spans="3:6" x14ac:dyDescent="0.25">
      <c r="C399" s="291"/>
      <c r="D399" s="291"/>
      <c r="E399" s="291"/>
      <c r="F399" s="128"/>
    </row>
    <row r="400" spans="3:6" x14ac:dyDescent="0.25">
      <c r="C400" s="291"/>
      <c r="D400" s="291"/>
      <c r="E400" s="291"/>
      <c r="F400" s="128"/>
    </row>
    <row r="401" spans="3:6" x14ac:dyDescent="0.25">
      <c r="C401" s="291"/>
      <c r="D401" s="291"/>
      <c r="E401" s="291"/>
      <c r="F401" s="128"/>
    </row>
    <row r="402" spans="3:6" x14ac:dyDescent="0.25">
      <c r="C402" s="291"/>
      <c r="D402" s="291"/>
      <c r="E402" s="291"/>
      <c r="F402" s="128"/>
    </row>
    <row r="403" spans="3:6" x14ac:dyDescent="0.25">
      <c r="C403" s="291"/>
      <c r="D403" s="291"/>
      <c r="E403" s="291"/>
      <c r="F403" s="128"/>
    </row>
    <row r="404" spans="3:6" x14ac:dyDescent="0.25">
      <c r="C404" s="291"/>
      <c r="D404" s="291"/>
      <c r="E404" s="291"/>
      <c r="F404" s="128"/>
    </row>
    <row r="405" spans="3:6" x14ac:dyDescent="0.25">
      <c r="C405" s="291"/>
      <c r="D405" s="291"/>
      <c r="E405" s="291"/>
      <c r="F405" s="128"/>
    </row>
    <row r="406" spans="3:6" x14ac:dyDescent="0.25">
      <c r="C406" s="291"/>
      <c r="D406" s="291"/>
      <c r="E406" s="291"/>
      <c r="F406" s="128"/>
    </row>
    <row r="407" spans="3:6" x14ac:dyDescent="0.25">
      <c r="C407" s="291"/>
      <c r="D407" s="291"/>
      <c r="E407" s="291"/>
      <c r="F407" s="128"/>
    </row>
    <row r="408" spans="3:6" x14ac:dyDescent="0.25">
      <c r="C408" s="291"/>
      <c r="D408" s="291"/>
      <c r="E408" s="291"/>
      <c r="F408" s="128"/>
    </row>
    <row r="409" spans="3:6" x14ac:dyDescent="0.25">
      <c r="C409" s="291"/>
      <c r="D409" s="291"/>
      <c r="E409" s="291"/>
      <c r="F409" s="128"/>
    </row>
    <row r="410" spans="3:6" x14ac:dyDescent="0.25">
      <c r="C410" s="291"/>
      <c r="D410" s="291"/>
      <c r="E410" s="291"/>
      <c r="F410" s="128"/>
    </row>
    <row r="411" spans="3:6" x14ac:dyDescent="0.25">
      <c r="C411" s="291"/>
      <c r="D411" s="291"/>
      <c r="E411" s="291"/>
      <c r="F411" s="128"/>
    </row>
    <row r="412" spans="3:6" x14ac:dyDescent="0.25">
      <c r="C412" s="291"/>
      <c r="D412" s="291"/>
      <c r="E412" s="291"/>
      <c r="F412" s="128"/>
    </row>
    <row r="413" spans="3:6" x14ac:dyDescent="0.25">
      <c r="C413" s="291"/>
      <c r="D413" s="291"/>
      <c r="E413" s="291"/>
      <c r="F413" s="128"/>
    </row>
    <row r="414" spans="3:6" x14ac:dyDescent="0.25">
      <c r="C414" s="291"/>
      <c r="D414" s="291"/>
      <c r="E414" s="291"/>
      <c r="F414" s="128"/>
    </row>
    <row r="415" spans="3:6" x14ac:dyDescent="0.25">
      <c r="C415" s="291"/>
      <c r="D415" s="291"/>
      <c r="E415" s="291"/>
      <c r="F415" s="128"/>
    </row>
    <row r="416" spans="3:6" x14ac:dyDescent="0.25">
      <c r="C416" s="291"/>
      <c r="D416" s="291"/>
      <c r="E416" s="291"/>
      <c r="F416" s="128"/>
    </row>
    <row r="417" spans="3:6" x14ac:dyDescent="0.25">
      <c r="C417" s="291"/>
      <c r="D417" s="291"/>
      <c r="E417" s="291"/>
      <c r="F417" s="128"/>
    </row>
    <row r="418" spans="3:6" x14ac:dyDescent="0.25">
      <c r="C418" s="291"/>
      <c r="D418" s="291"/>
      <c r="E418" s="291"/>
      <c r="F418" s="128"/>
    </row>
    <row r="419" spans="3:6" x14ac:dyDescent="0.25">
      <c r="C419" s="291"/>
      <c r="D419" s="291"/>
      <c r="E419" s="291"/>
      <c r="F419" s="128"/>
    </row>
    <row r="420" spans="3:6" x14ac:dyDescent="0.25">
      <c r="C420" s="291"/>
      <c r="D420" s="291"/>
      <c r="E420" s="291"/>
      <c r="F420" s="128"/>
    </row>
    <row r="421" spans="3:6" x14ac:dyDescent="0.25">
      <c r="C421" s="291"/>
      <c r="D421" s="291"/>
      <c r="E421" s="291"/>
      <c r="F421" s="128"/>
    </row>
    <row r="422" spans="3:6" x14ac:dyDescent="0.25">
      <c r="C422" s="291"/>
      <c r="D422" s="291"/>
      <c r="E422" s="291"/>
      <c r="F422" s="128"/>
    </row>
    <row r="423" spans="3:6" x14ac:dyDescent="0.25">
      <c r="C423" s="291"/>
      <c r="D423" s="291"/>
      <c r="E423" s="291"/>
      <c r="F423" s="128"/>
    </row>
  </sheetData>
  <mergeCells count="738">
    <mergeCell ref="C289:E289"/>
    <mergeCell ref="H289:K289"/>
    <mergeCell ref="C281:E281"/>
    <mergeCell ref="H281:K281"/>
    <mergeCell ref="C284:E284"/>
    <mergeCell ref="H284:K284"/>
    <mergeCell ref="C285:E285"/>
    <mergeCell ref="H285:K285"/>
    <mergeCell ref="C283:E283"/>
    <mergeCell ref="H283:K283"/>
    <mergeCell ref="H255:K255"/>
    <mergeCell ref="C256:E256"/>
    <mergeCell ref="H256:K256"/>
    <mergeCell ref="C257:E257"/>
    <mergeCell ref="C286:E286"/>
    <mergeCell ref="H286:K286"/>
    <mergeCell ref="C287:E287"/>
    <mergeCell ref="H287:K287"/>
    <mergeCell ref="C288:E288"/>
    <mergeCell ref="H288:K288"/>
    <mergeCell ref="C282:E282"/>
    <mergeCell ref="H282:K282"/>
    <mergeCell ref="C276:E276"/>
    <mergeCell ref="H276:K276"/>
    <mergeCell ref="C278:E278"/>
    <mergeCell ref="H278:K278"/>
    <mergeCell ref="C274:E274"/>
    <mergeCell ref="H274:K274"/>
    <mergeCell ref="C277:E277"/>
    <mergeCell ref="H277:K277"/>
    <mergeCell ref="C280:E280"/>
    <mergeCell ref="H280:K280"/>
    <mergeCell ref="H235:K235"/>
    <mergeCell ref="H236:K236"/>
    <mergeCell ref="H238:K238"/>
    <mergeCell ref="H245:K245"/>
    <mergeCell ref="C269:E269"/>
    <mergeCell ref="H269:K269"/>
    <mergeCell ref="C271:E271"/>
    <mergeCell ref="H271:K271"/>
    <mergeCell ref="C272:E272"/>
    <mergeCell ref="H272:K272"/>
    <mergeCell ref="C244:E244"/>
    <mergeCell ref="H244:K244"/>
    <mergeCell ref="C267:E267"/>
    <mergeCell ref="C245:E245"/>
    <mergeCell ref="C253:E253"/>
    <mergeCell ref="H253:K253"/>
    <mergeCell ref="C270:E270"/>
    <mergeCell ref="H270:K270"/>
    <mergeCell ref="C266:E266"/>
    <mergeCell ref="C254:E254"/>
    <mergeCell ref="H254:K254"/>
    <mergeCell ref="C252:E252"/>
    <mergeCell ref="H252:K252"/>
    <mergeCell ref="C255:E255"/>
    <mergeCell ref="C237:E237"/>
    <mergeCell ref="H237:K237"/>
    <mergeCell ref="C240:E240"/>
    <mergeCell ref="H240:K240"/>
    <mergeCell ref="C247:E247"/>
    <mergeCell ref="H247:K247"/>
    <mergeCell ref="C246:E246"/>
    <mergeCell ref="C242:E242"/>
    <mergeCell ref="C243:E243"/>
    <mergeCell ref="H243:K243"/>
    <mergeCell ref="H242:K242"/>
    <mergeCell ref="C207:E207"/>
    <mergeCell ref="H207:K207"/>
    <mergeCell ref="C210:E210"/>
    <mergeCell ref="C217:E217"/>
    <mergeCell ref="H217:K217"/>
    <mergeCell ref="C219:E219"/>
    <mergeCell ref="H219:K219"/>
    <mergeCell ref="C216:E216"/>
    <mergeCell ref="C208:E208"/>
    <mergeCell ref="C214:E214"/>
    <mergeCell ref="C215:E215"/>
    <mergeCell ref="H208:K212"/>
    <mergeCell ref="H215:K215"/>
    <mergeCell ref="H216:K216"/>
    <mergeCell ref="H218:K218"/>
    <mergeCell ref="C53:E53"/>
    <mergeCell ref="H53:K53"/>
    <mergeCell ref="C49:E49"/>
    <mergeCell ref="H49:K49"/>
    <mergeCell ref="C51:E51"/>
    <mergeCell ref="H51:K51"/>
    <mergeCell ref="C194:E194"/>
    <mergeCell ref="H194:K194"/>
    <mergeCell ref="C198:E198"/>
    <mergeCell ref="H198:K198"/>
    <mergeCell ref="C193:E193"/>
    <mergeCell ref="H193:K193"/>
    <mergeCell ref="C178:E178"/>
    <mergeCell ref="C55:E55"/>
    <mergeCell ref="H55:K55"/>
    <mergeCell ref="C66:E66"/>
    <mergeCell ref="H66:K66"/>
    <mergeCell ref="C189:E189"/>
    <mergeCell ref="H189:K189"/>
    <mergeCell ref="C191:E191"/>
    <mergeCell ref="H191:K191"/>
    <mergeCell ref="C181:E181"/>
    <mergeCell ref="H181:K181"/>
    <mergeCell ref="C182:E182"/>
    <mergeCell ref="C17:E17"/>
    <mergeCell ref="C24:E24"/>
    <mergeCell ref="H24:K24"/>
    <mergeCell ref="C32:E32"/>
    <mergeCell ref="H32:K32"/>
    <mergeCell ref="C40:E40"/>
    <mergeCell ref="H40:K40"/>
    <mergeCell ref="C29:E29"/>
    <mergeCell ref="H29:K29"/>
    <mergeCell ref="C30:E30"/>
    <mergeCell ref="H30:K30"/>
    <mergeCell ref="C31:E31"/>
    <mergeCell ref="H31:K31"/>
    <mergeCell ref="C35:E35"/>
    <mergeCell ref="C36:E36"/>
    <mergeCell ref="C37:E37"/>
    <mergeCell ref="C38:E38"/>
    <mergeCell ref="C39:E39"/>
    <mergeCell ref="C28:E28"/>
    <mergeCell ref="C18:E18"/>
    <mergeCell ref="C19:E19"/>
    <mergeCell ref="H36:K36"/>
    <mergeCell ref="H37:K37"/>
    <mergeCell ref="H38:K38"/>
    <mergeCell ref="C10:E10"/>
    <mergeCell ref="C11:E11"/>
    <mergeCell ref="C12:E12"/>
    <mergeCell ref="C13:E13"/>
    <mergeCell ref="H169:K169"/>
    <mergeCell ref="C170:E170"/>
    <mergeCell ref="C268:E268"/>
    <mergeCell ref="H268:K268"/>
    <mergeCell ref="C234:E234"/>
    <mergeCell ref="C259:E259"/>
    <mergeCell ref="H259:K259"/>
    <mergeCell ref="C260:E260"/>
    <mergeCell ref="H260:K260"/>
    <mergeCell ref="C261:E261"/>
    <mergeCell ref="H261:K261"/>
    <mergeCell ref="C262:E262"/>
    <mergeCell ref="H262:K262"/>
    <mergeCell ref="C248:E248"/>
    <mergeCell ref="H248:K248"/>
    <mergeCell ref="C14:E14"/>
    <mergeCell ref="C15:E15"/>
    <mergeCell ref="C16:E16"/>
    <mergeCell ref="C22:E22"/>
    <mergeCell ref="C23:E23"/>
    <mergeCell ref="H232:K232"/>
    <mergeCell ref="H231:K231"/>
    <mergeCell ref="H221:K221"/>
    <mergeCell ref="C213:E213"/>
    <mergeCell ref="H213:K213"/>
    <mergeCell ref="C220:E220"/>
    <mergeCell ref="C218:E218"/>
    <mergeCell ref="H227:K227"/>
    <mergeCell ref="C223:E223"/>
    <mergeCell ref="H223:K223"/>
    <mergeCell ref="C224:E224"/>
    <mergeCell ref="H224:K224"/>
    <mergeCell ref="C225:E225"/>
    <mergeCell ref="H225:K225"/>
    <mergeCell ref="C227:E227"/>
    <mergeCell ref="C226:E226"/>
    <mergeCell ref="H226:K226"/>
    <mergeCell ref="C229:E229"/>
    <mergeCell ref="H229:K229"/>
    <mergeCell ref="C176:E176"/>
    <mergeCell ref="C169:E169"/>
    <mergeCell ref="H222:K222"/>
    <mergeCell ref="H201:K201"/>
    <mergeCell ref="C401:E401"/>
    <mergeCell ref="C402:E402"/>
    <mergeCell ref="C403:E403"/>
    <mergeCell ref="C392:E392"/>
    <mergeCell ref="C393:E393"/>
    <mergeCell ref="C394:E394"/>
    <mergeCell ref="C383:E383"/>
    <mergeCell ref="C384:E384"/>
    <mergeCell ref="C385:E385"/>
    <mergeCell ref="C386:E386"/>
    <mergeCell ref="C387:E387"/>
    <mergeCell ref="C388:E388"/>
    <mergeCell ref="C389:E389"/>
    <mergeCell ref="C390:E390"/>
    <mergeCell ref="C391:E391"/>
    <mergeCell ref="C377:E377"/>
    <mergeCell ref="C378:E378"/>
    <mergeCell ref="C379:E379"/>
    <mergeCell ref="C235:E235"/>
    <mergeCell ref="C236:E236"/>
    <mergeCell ref="C404:E404"/>
    <mergeCell ref="C405:E405"/>
    <mergeCell ref="C406:E406"/>
    <mergeCell ref="C395:E395"/>
    <mergeCell ref="C396:E396"/>
    <mergeCell ref="C397:E397"/>
    <mergeCell ref="C398:E398"/>
    <mergeCell ref="C399:E399"/>
    <mergeCell ref="C400:E400"/>
    <mergeCell ref="C380:E380"/>
    <mergeCell ref="C381:E381"/>
    <mergeCell ref="C382:E382"/>
    <mergeCell ref="C372:E372"/>
    <mergeCell ref="C366:E366"/>
    <mergeCell ref="C360:E360"/>
    <mergeCell ref="C354:E354"/>
    <mergeCell ref="C348:E348"/>
    <mergeCell ref="C342:E342"/>
    <mergeCell ref="C423:E423"/>
    <mergeCell ref="C413:E413"/>
    <mergeCell ref="C414:E414"/>
    <mergeCell ref="C415:E415"/>
    <mergeCell ref="C416:E416"/>
    <mergeCell ref="C417:E417"/>
    <mergeCell ref="C418:E418"/>
    <mergeCell ref="C407:E407"/>
    <mergeCell ref="C408:E408"/>
    <mergeCell ref="C409:E409"/>
    <mergeCell ref="C410:E410"/>
    <mergeCell ref="C411:E411"/>
    <mergeCell ref="C412:E412"/>
    <mergeCell ref="C419:E419"/>
    <mergeCell ref="C420:E420"/>
    <mergeCell ref="C421:E421"/>
    <mergeCell ref="C422:E422"/>
    <mergeCell ref="H372:K372"/>
    <mergeCell ref="C373:E373"/>
    <mergeCell ref="C374:E374"/>
    <mergeCell ref="C375:E375"/>
    <mergeCell ref="C376:E376"/>
    <mergeCell ref="C369:E369"/>
    <mergeCell ref="H369:K369"/>
    <mergeCell ref="C370:E370"/>
    <mergeCell ref="H370:K370"/>
    <mergeCell ref="C371:E371"/>
    <mergeCell ref="H371:K371"/>
    <mergeCell ref="H366:K366"/>
    <mergeCell ref="C367:E367"/>
    <mergeCell ref="H367:K367"/>
    <mergeCell ref="C368:E368"/>
    <mergeCell ref="H368:K368"/>
    <mergeCell ref="C363:E363"/>
    <mergeCell ref="H363:K363"/>
    <mergeCell ref="C364:E364"/>
    <mergeCell ref="H364:K364"/>
    <mergeCell ref="C365:E365"/>
    <mergeCell ref="H365:K365"/>
    <mergeCell ref="H360:K360"/>
    <mergeCell ref="C361:E361"/>
    <mergeCell ref="H361:K361"/>
    <mergeCell ref="C362:E362"/>
    <mergeCell ref="H362:K362"/>
    <mergeCell ref="C357:E357"/>
    <mergeCell ref="H357:K357"/>
    <mergeCell ref="C358:E358"/>
    <mergeCell ref="H358:K358"/>
    <mergeCell ref="C359:E359"/>
    <mergeCell ref="H359:K359"/>
    <mergeCell ref="H354:K354"/>
    <mergeCell ref="C355:E355"/>
    <mergeCell ref="H355:K355"/>
    <mergeCell ref="C356:E356"/>
    <mergeCell ref="H356:K356"/>
    <mergeCell ref="C351:E351"/>
    <mergeCell ref="H351:K351"/>
    <mergeCell ref="C352:E352"/>
    <mergeCell ref="H352:K352"/>
    <mergeCell ref="C353:E353"/>
    <mergeCell ref="H353:K353"/>
    <mergeCell ref="H348:K348"/>
    <mergeCell ref="C349:E349"/>
    <mergeCell ref="H349:K349"/>
    <mergeCell ref="C350:E350"/>
    <mergeCell ref="H350:K350"/>
    <mergeCell ref="C345:E345"/>
    <mergeCell ref="H345:K345"/>
    <mergeCell ref="C346:E346"/>
    <mergeCell ref="H346:K346"/>
    <mergeCell ref="C347:E347"/>
    <mergeCell ref="H347:K347"/>
    <mergeCell ref="H342:K342"/>
    <mergeCell ref="C343:E343"/>
    <mergeCell ref="H343:K343"/>
    <mergeCell ref="C344:E344"/>
    <mergeCell ref="H344:K344"/>
    <mergeCell ref="C339:E339"/>
    <mergeCell ref="H339:K339"/>
    <mergeCell ref="C340:E340"/>
    <mergeCell ref="H340:K340"/>
    <mergeCell ref="C341:E341"/>
    <mergeCell ref="H341:K341"/>
    <mergeCell ref="H336:K336"/>
    <mergeCell ref="C337:E337"/>
    <mergeCell ref="H337:K337"/>
    <mergeCell ref="C338:E338"/>
    <mergeCell ref="H338:K338"/>
    <mergeCell ref="C333:E333"/>
    <mergeCell ref="H333:K333"/>
    <mergeCell ref="C334:E334"/>
    <mergeCell ref="H334:K334"/>
    <mergeCell ref="C335:E335"/>
    <mergeCell ref="H335:K335"/>
    <mergeCell ref="C336:E336"/>
    <mergeCell ref="C330:E330"/>
    <mergeCell ref="H330:K330"/>
    <mergeCell ref="C331:E331"/>
    <mergeCell ref="H331:K331"/>
    <mergeCell ref="C332:E332"/>
    <mergeCell ref="H332:K332"/>
    <mergeCell ref="C327:E327"/>
    <mergeCell ref="H327:K327"/>
    <mergeCell ref="C328:E328"/>
    <mergeCell ref="H328:K328"/>
    <mergeCell ref="C329:E329"/>
    <mergeCell ref="H329:K329"/>
    <mergeCell ref="C324:E324"/>
    <mergeCell ref="H324:K324"/>
    <mergeCell ref="C325:E325"/>
    <mergeCell ref="H325:K325"/>
    <mergeCell ref="C326:E326"/>
    <mergeCell ref="H326:K326"/>
    <mergeCell ref="C321:E321"/>
    <mergeCell ref="H321:K321"/>
    <mergeCell ref="C322:E322"/>
    <mergeCell ref="H322:K322"/>
    <mergeCell ref="C323:E323"/>
    <mergeCell ref="H323:K323"/>
    <mergeCell ref="C318:E318"/>
    <mergeCell ref="H318:K318"/>
    <mergeCell ref="C319:E319"/>
    <mergeCell ref="H319:K319"/>
    <mergeCell ref="C320:E320"/>
    <mergeCell ref="H320:K320"/>
    <mergeCell ref="C315:E315"/>
    <mergeCell ref="H315:K315"/>
    <mergeCell ref="C316:E316"/>
    <mergeCell ref="H316:K316"/>
    <mergeCell ref="C317:E317"/>
    <mergeCell ref="H317:K317"/>
    <mergeCell ref="C312:E312"/>
    <mergeCell ref="H312:K312"/>
    <mergeCell ref="C313:E313"/>
    <mergeCell ref="H313:K313"/>
    <mergeCell ref="C314:E314"/>
    <mergeCell ref="H314:K314"/>
    <mergeCell ref="C309:E309"/>
    <mergeCell ref="H309:K309"/>
    <mergeCell ref="C310:E310"/>
    <mergeCell ref="H310:K310"/>
    <mergeCell ref="C311:E311"/>
    <mergeCell ref="H311:K311"/>
    <mergeCell ref="C306:E306"/>
    <mergeCell ref="H306:K306"/>
    <mergeCell ref="C307:E307"/>
    <mergeCell ref="H307:K307"/>
    <mergeCell ref="C308:E308"/>
    <mergeCell ref="H308:K308"/>
    <mergeCell ref="C303:E303"/>
    <mergeCell ref="H303:K303"/>
    <mergeCell ref="C304:E304"/>
    <mergeCell ref="H304:K304"/>
    <mergeCell ref="C305:E305"/>
    <mergeCell ref="H305:K305"/>
    <mergeCell ref="C300:E300"/>
    <mergeCell ref="H300:K300"/>
    <mergeCell ref="C301:E301"/>
    <mergeCell ref="H301:K301"/>
    <mergeCell ref="C302:E302"/>
    <mergeCell ref="H302:K302"/>
    <mergeCell ref="C298:E298"/>
    <mergeCell ref="H298:K298"/>
    <mergeCell ref="C299:E299"/>
    <mergeCell ref="H299:K299"/>
    <mergeCell ref="C297:E297"/>
    <mergeCell ref="H297:K297"/>
    <mergeCell ref="A295:B295"/>
    <mergeCell ref="C295:E295"/>
    <mergeCell ref="H295:K295"/>
    <mergeCell ref="C296:E296"/>
    <mergeCell ref="H296:K296"/>
    <mergeCell ref="C264:E264"/>
    <mergeCell ref="H249:K249"/>
    <mergeCell ref="H250:K250"/>
    <mergeCell ref="H251:K251"/>
    <mergeCell ref="H264:K264"/>
    <mergeCell ref="C249:E249"/>
    <mergeCell ref="H266:K266"/>
    <mergeCell ref="H258:K258"/>
    <mergeCell ref="H291:K292"/>
    <mergeCell ref="H293:K293"/>
    <mergeCell ref="H294:K294"/>
    <mergeCell ref="C279:E279"/>
    <mergeCell ref="H279:K279"/>
    <mergeCell ref="C273:E273"/>
    <mergeCell ref="H273:K273"/>
    <mergeCell ref="C275:E275"/>
    <mergeCell ref="H275:K275"/>
    <mergeCell ref="C197:E197"/>
    <mergeCell ref="H197:K197"/>
    <mergeCell ref="C199:E199"/>
    <mergeCell ref="H199:K199"/>
    <mergeCell ref="C238:E238"/>
    <mergeCell ref="C239:E239"/>
    <mergeCell ref="C241:E241"/>
    <mergeCell ref="H241:K241"/>
    <mergeCell ref="C230:E230"/>
    <mergeCell ref="H230:K230"/>
    <mergeCell ref="C209:E209"/>
    <mergeCell ref="C211:E211"/>
    <mergeCell ref="C212:E212"/>
    <mergeCell ref="C221:E221"/>
    <mergeCell ref="C202:E202"/>
    <mergeCell ref="H202:K202"/>
    <mergeCell ref="C205:E205"/>
    <mergeCell ref="H205:K205"/>
    <mergeCell ref="C206:E206"/>
    <mergeCell ref="H206:K206"/>
    <mergeCell ref="C200:E200"/>
    <mergeCell ref="H200:K200"/>
    <mergeCell ref="H220:K220"/>
    <mergeCell ref="H214:K214"/>
    <mergeCell ref="C54:E54"/>
    <mergeCell ref="H54:K54"/>
    <mergeCell ref="H185:K185"/>
    <mergeCell ref="C187:E187"/>
    <mergeCell ref="H187:K187"/>
    <mergeCell ref="C180:E180"/>
    <mergeCell ref="H180:K180"/>
    <mergeCell ref="C168:E168"/>
    <mergeCell ref="H168:K168"/>
    <mergeCell ref="C163:E163"/>
    <mergeCell ref="H163:K163"/>
    <mergeCell ref="C164:E164"/>
    <mergeCell ref="H164:K164"/>
    <mergeCell ref="C61:E61"/>
    <mergeCell ref="H61:K61"/>
    <mergeCell ref="C62:E62"/>
    <mergeCell ref="H170:K170"/>
    <mergeCell ref="C172:E172"/>
    <mergeCell ref="H172:K172"/>
    <mergeCell ref="C175:E175"/>
    <mergeCell ref="H175:K175"/>
    <mergeCell ref="C173:E173"/>
    <mergeCell ref="H176:K176"/>
    <mergeCell ref="C185:E185"/>
    <mergeCell ref="H195:K195"/>
    <mergeCell ref="C196:E196"/>
    <mergeCell ref="C192:E192"/>
    <mergeCell ref="H192:K192"/>
    <mergeCell ref="C203:E203"/>
    <mergeCell ref="H203:K203"/>
    <mergeCell ref="C21:E21"/>
    <mergeCell ref="C46:E46"/>
    <mergeCell ref="C222:E222"/>
    <mergeCell ref="C195:E195"/>
    <mergeCell ref="H173:K173"/>
    <mergeCell ref="C201:E201"/>
    <mergeCell ref="H46:K46"/>
    <mergeCell ref="C47:E47"/>
    <mergeCell ref="H47:K48"/>
    <mergeCell ref="C48:E48"/>
    <mergeCell ref="H178:K178"/>
    <mergeCell ref="C179:E179"/>
    <mergeCell ref="H179:K179"/>
    <mergeCell ref="H182:K182"/>
    <mergeCell ref="C184:E184"/>
    <mergeCell ref="H184:K184"/>
    <mergeCell ref="H67:K67"/>
    <mergeCell ref="C68:E68"/>
    <mergeCell ref="A2:K2"/>
    <mergeCell ref="A3:K3"/>
    <mergeCell ref="A5:A6"/>
    <mergeCell ref="B5:B6"/>
    <mergeCell ref="C26:E26"/>
    <mergeCell ref="H26:K26"/>
    <mergeCell ref="C50:E50"/>
    <mergeCell ref="H50:K50"/>
    <mergeCell ref="C52:E52"/>
    <mergeCell ref="H52:K52"/>
    <mergeCell ref="F5:G5"/>
    <mergeCell ref="C7:E7"/>
    <mergeCell ref="H7:K7"/>
    <mergeCell ref="C5:E6"/>
    <mergeCell ref="H5:K6"/>
    <mergeCell ref="H25:K25"/>
    <mergeCell ref="C25:E25"/>
    <mergeCell ref="C8:E8"/>
    <mergeCell ref="C9:E9"/>
    <mergeCell ref="H8:K16"/>
    <mergeCell ref="H17:K23"/>
    <mergeCell ref="C20:E20"/>
    <mergeCell ref="C41:E41"/>
    <mergeCell ref="C42:E42"/>
    <mergeCell ref="H68:K68"/>
    <mergeCell ref="C69:E69"/>
    <mergeCell ref="H69:K69"/>
    <mergeCell ref="C70:E70"/>
    <mergeCell ref="H70:K70"/>
    <mergeCell ref="C56:E56"/>
    <mergeCell ref="H56:K56"/>
    <mergeCell ref="C57:E57"/>
    <mergeCell ref="H57:K57"/>
    <mergeCell ref="C58:E58"/>
    <mergeCell ref="H58:K58"/>
    <mergeCell ref="C59:E59"/>
    <mergeCell ref="H59:K59"/>
    <mergeCell ref="C60:E60"/>
    <mergeCell ref="H60:K60"/>
    <mergeCell ref="H62:K62"/>
    <mergeCell ref="C63:E63"/>
    <mergeCell ref="H63:K63"/>
    <mergeCell ref="C64:E64"/>
    <mergeCell ref="H64:K64"/>
    <mergeCell ref="C65:E65"/>
    <mergeCell ref="H65:K65"/>
    <mergeCell ref="C67:E67"/>
    <mergeCell ref="C71:E71"/>
    <mergeCell ref="H71:K71"/>
    <mergeCell ref="C72:E72"/>
    <mergeCell ref="H72:K72"/>
    <mergeCell ref="C73:E73"/>
    <mergeCell ref="H73:K73"/>
    <mergeCell ref="C74:E74"/>
    <mergeCell ref="H74:K74"/>
    <mergeCell ref="C75:E75"/>
    <mergeCell ref="H75:K75"/>
    <mergeCell ref="C76:E76"/>
    <mergeCell ref="H76:K76"/>
    <mergeCell ref="C77:E77"/>
    <mergeCell ref="H77:K77"/>
    <mergeCell ref="C78:E78"/>
    <mergeCell ref="H78:K78"/>
    <mergeCell ref="C79:E79"/>
    <mergeCell ref="H79:K79"/>
    <mergeCell ref="C80:E80"/>
    <mergeCell ref="H80:K80"/>
    <mergeCell ref="C81:E81"/>
    <mergeCell ref="H81:K81"/>
    <mergeCell ref="C82:E82"/>
    <mergeCell ref="H82:K82"/>
    <mergeCell ref="C83:E83"/>
    <mergeCell ref="H83:K83"/>
    <mergeCell ref="C84:E84"/>
    <mergeCell ref="H84:K84"/>
    <mergeCell ref="C85:E85"/>
    <mergeCell ref="H85:K85"/>
    <mergeCell ref="C86:E86"/>
    <mergeCell ref="H86:K86"/>
    <mergeCell ref="C87:E87"/>
    <mergeCell ref="H87:K87"/>
    <mergeCell ref="C88:E88"/>
    <mergeCell ref="H88:K88"/>
    <mergeCell ref="C89:E89"/>
    <mergeCell ref="H89:K89"/>
    <mergeCell ref="C97:E97"/>
    <mergeCell ref="H97:K97"/>
    <mergeCell ref="C91:E91"/>
    <mergeCell ref="H91:K91"/>
    <mergeCell ref="C92:E92"/>
    <mergeCell ref="H92:K92"/>
    <mergeCell ref="C93:E93"/>
    <mergeCell ref="H93:K93"/>
    <mergeCell ref="C94:E94"/>
    <mergeCell ref="H94:K94"/>
    <mergeCell ref="C95:E95"/>
    <mergeCell ref="H95:K95"/>
    <mergeCell ref="C98:E98"/>
    <mergeCell ref="H98:K98"/>
    <mergeCell ref="C99:E99"/>
    <mergeCell ref="H99:K99"/>
    <mergeCell ref="C100:E100"/>
    <mergeCell ref="H100:K100"/>
    <mergeCell ref="C101:E101"/>
    <mergeCell ref="H101:K101"/>
    <mergeCell ref="C102:E102"/>
    <mergeCell ref="H102:K102"/>
    <mergeCell ref="C112:E112"/>
    <mergeCell ref="H112:K112"/>
    <mergeCell ref="C103:E103"/>
    <mergeCell ref="H103:K103"/>
    <mergeCell ref="C104:E104"/>
    <mergeCell ref="H104:K104"/>
    <mergeCell ref="C105:E105"/>
    <mergeCell ref="H105:K105"/>
    <mergeCell ref="C106:E106"/>
    <mergeCell ref="H106:K106"/>
    <mergeCell ref="C107:E107"/>
    <mergeCell ref="H107:K107"/>
    <mergeCell ref="C154:E154"/>
    <mergeCell ref="H154:K154"/>
    <mergeCell ref="C155:E155"/>
    <mergeCell ref="H130:K130"/>
    <mergeCell ref="C131:E131"/>
    <mergeCell ref="H131:K131"/>
    <mergeCell ref="C132:E132"/>
    <mergeCell ref="H132:K132"/>
    <mergeCell ref="C119:E119"/>
    <mergeCell ref="H119:K119"/>
    <mergeCell ref="C120:E120"/>
    <mergeCell ref="H120:K120"/>
    <mergeCell ref="C121:E121"/>
    <mergeCell ref="H121:K121"/>
    <mergeCell ref="C122:E122"/>
    <mergeCell ref="H122:K122"/>
    <mergeCell ref="C123:E123"/>
    <mergeCell ref="H123:K123"/>
    <mergeCell ref="H155:K155"/>
    <mergeCell ref="C142:E142"/>
    <mergeCell ref="C146:E146"/>
    <mergeCell ref="H146:K146"/>
    <mergeCell ref="C147:E147"/>
    <mergeCell ref="H147:K147"/>
    <mergeCell ref="H165:K165"/>
    <mergeCell ref="C130:E130"/>
    <mergeCell ref="H41:K41"/>
    <mergeCell ref="H43:K43"/>
    <mergeCell ref="H44:K44"/>
    <mergeCell ref="C148:E148"/>
    <mergeCell ref="H148:K148"/>
    <mergeCell ref="C149:E149"/>
    <mergeCell ref="H149:K149"/>
    <mergeCell ref="C162:E162"/>
    <mergeCell ref="C150:E150"/>
    <mergeCell ref="H150:K150"/>
    <mergeCell ref="C160:E160"/>
    <mergeCell ref="H160:K160"/>
    <mergeCell ref="H162:K162"/>
    <mergeCell ref="C153:E153"/>
    <mergeCell ref="H153:K153"/>
    <mergeCell ref="C156:E156"/>
    <mergeCell ref="H156:K156"/>
    <mergeCell ref="C157:E157"/>
    <mergeCell ref="H157:K157"/>
    <mergeCell ref="C161:E161"/>
    <mergeCell ref="H161:K161"/>
    <mergeCell ref="H141:K141"/>
    <mergeCell ref="C134:E134"/>
    <mergeCell ref="H134:K134"/>
    <mergeCell ref="C135:E135"/>
    <mergeCell ref="H135:K135"/>
    <mergeCell ref="C124:E124"/>
    <mergeCell ref="H124:K124"/>
    <mergeCell ref="C125:E125"/>
    <mergeCell ref="H125:K125"/>
    <mergeCell ref="C126:E126"/>
    <mergeCell ref="H126:K126"/>
    <mergeCell ref="C127:E127"/>
    <mergeCell ref="H127:K127"/>
    <mergeCell ref="C128:E128"/>
    <mergeCell ref="H128:K128"/>
    <mergeCell ref="H142:K142"/>
    <mergeCell ref="C143:E143"/>
    <mergeCell ref="H143:K143"/>
    <mergeCell ref="C144:E144"/>
    <mergeCell ref="H144:K144"/>
    <mergeCell ref="C139:E139"/>
    <mergeCell ref="H139:K139"/>
    <mergeCell ref="C140:E140"/>
    <mergeCell ref="H140:K140"/>
    <mergeCell ref="H39:K39"/>
    <mergeCell ref="H42:K42"/>
    <mergeCell ref="H45:K45"/>
    <mergeCell ref="H114:K114"/>
    <mergeCell ref="C116:E116"/>
    <mergeCell ref="H116:K116"/>
    <mergeCell ref="C117:E117"/>
    <mergeCell ref="H117:K117"/>
    <mergeCell ref="C118:E118"/>
    <mergeCell ref="H118:K118"/>
    <mergeCell ref="C108:E108"/>
    <mergeCell ref="H108:K108"/>
    <mergeCell ref="C109:E109"/>
    <mergeCell ref="H109:K109"/>
    <mergeCell ref="C110:E110"/>
    <mergeCell ref="H110:K110"/>
    <mergeCell ref="C111:E111"/>
    <mergeCell ref="C43:E43"/>
    <mergeCell ref="C44:E44"/>
    <mergeCell ref="C45:E45"/>
    <mergeCell ref="C113:E113"/>
    <mergeCell ref="H113:K113"/>
    <mergeCell ref="C114:E114"/>
    <mergeCell ref="H111:K111"/>
    <mergeCell ref="C166:E166"/>
    <mergeCell ref="H166:K166"/>
    <mergeCell ref="C165:E165"/>
    <mergeCell ref="A1:K1"/>
    <mergeCell ref="C151:E151"/>
    <mergeCell ref="H151:K151"/>
    <mergeCell ref="C90:E90"/>
    <mergeCell ref="H90:K90"/>
    <mergeCell ref="C141:E141"/>
    <mergeCell ref="H28:K28"/>
    <mergeCell ref="C27:E27"/>
    <mergeCell ref="C33:E33"/>
    <mergeCell ref="C34:E34"/>
    <mergeCell ref="C145:E145"/>
    <mergeCell ref="H145:K145"/>
    <mergeCell ref="C129:E129"/>
    <mergeCell ref="H129:K129"/>
    <mergeCell ref="C136:E136"/>
    <mergeCell ref="H136:K136"/>
    <mergeCell ref="C137:E137"/>
    <mergeCell ref="H137:K137"/>
    <mergeCell ref="C138:E138"/>
    <mergeCell ref="H138:K138"/>
    <mergeCell ref="H27:K27"/>
    <mergeCell ref="H33:K33"/>
    <mergeCell ref="H34:K34"/>
    <mergeCell ref="H35:K35"/>
    <mergeCell ref="C250:E250"/>
    <mergeCell ref="C251:E251"/>
    <mergeCell ref="C258:E258"/>
    <mergeCell ref="C158:E158"/>
    <mergeCell ref="H158:K158"/>
    <mergeCell ref="C159:E159"/>
    <mergeCell ref="H159:K159"/>
    <mergeCell ref="H234:K234"/>
    <mergeCell ref="C228:E228"/>
    <mergeCell ref="H228:K228"/>
    <mergeCell ref="C233:E233"/>
    <mergeCell ref="H233:K233"/>
    <mergeCell ref="H196:K196"/>
    <mergeCell ref="C204:E204"/>
    <mergeCell ref="H204:K204"/>
    <mergeCell ref="C167:E167"/>
    <mergeCell ref="H167:K167"/>
    <mergeCell ref="C231:E231"/>
    <mergeCell ref="C232:E232"/>
    <mergeCell ref="H257:K257"/>
    <mergeCell ref="H239:K239"/>
  </mergeCells>
  <printOptions horizontalCentered="1"/>
  <pageMargins left="0.2" right="0.2" top="0.5" bottom="0.5" header="0.31496062992126" footer="0.118110236220472"/>
  <pageSetup paperSize="9" scale="70" fitToHeight="3"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I61"/>
  <sheetViews>
    <sheetView zoomScale="115" zoomScaleNormal="115" workbookViewId="0">
      <pane xSplit="2" ySplit="7" topLeftCell="C8" activePane="bottomRight" state="frozen"/>
      <selection pane="topRight" activeCell="C1" sqref="C1"/>
      <selection pane="bottomLeft" activeCell="A8" sqref="A8"/>
      <selection pane="bottomRight" activeCell="C61" sqref="C61"/>
    </sheetView>
  </sheetViews>
  <sheetFormatPr defaultColWidth="9.28515625" defaultRowHeight="15" x14ac:dyDescent="0.25"/>
  <cols>
    <col min="1" max="1" width="6" style="67" customWidth="1"/>
    <col min="2" max="2" width="27.42578125" style="14" customWidth="1"/>
    <col min="3" max="3" width="9" style="14" bestFit="1" customWidth="1"/>
    <col min="4" max="4" width="9.5703125" style="14" bestFit="1" customWidth="1"/>
    <col min="5" max="5" width="9" style="14" bestFit="1" customWidth="1"/>
    <col min="6" max="6" width="9.5703125" style="14" bestFit="1" customWidth="1"/>
    <col min="7" max="7" width="9" style="14" bestFit="1" customWidth="1"/>
    <col min="8" max="8" width="9.5703125" style="14" bestFit="1" customWidth="1"/>
    <col min="9" max="9" width="31.28515625" style="68" bestFit="1" customWidth="1"/>
    <col min="10" max="16384" width="9.28515625" style="14"/>
  </cols>
  <sheetData>
    <row r="1" spans="1:9" x14ac:dyDescent="0.25">
      <c r="A1" s="297" t="s">
        <v>935</v>
      </c>
      <c r="B1" s="297"/>
      <c r="C1" s="297"/>
      <c r="D1" s="297"/>
      <c r="E1" s="297"/>
      <c r="F1" s="297"/>
      <c r="G1" s="297"/>
      <c r="H1" s="297"/>
      <c r="I1" s="297"/>
    </row>
    <row r="2" spans="1:9" x14ac:dyDescent="0.25">
      <c r="A2" s="298" t="s">
        <v>365</v>
      </c>
      <c r="B2" s="298"/>
      <c r="C2" s="298"/>
      <c r="D2" s="298"/>
      <c r="E2" s="298"/>
      <c r="F2" s="298"/>
      <c r="G2" s="298"/>
      <c r="H2" s="298"/>
      <c r="I2" s="298"/>
    </row>
    <row r="3" spans="1:9" x14ac:dyDescent="0.25">
      <c r="A3" s="299" t="s">
        <v>1204</v>
      </c>
      <c r="B3" s="299"/>
      <c r="C3" s="299"/>
      <c r="D3" s="299"/>
      <c r="E3" s="299"/>
      <c r="F3" s="299"/>
      <c r="G3" s="299"/>
      <c r="H3" s="299"/>
      <c r="I3" s="299"/>
    </row>
    <row r="5" spans="1:9" x14ac:dyDescent="0.25">
      <c r="A5" s="252" t="s">
        <v>59</v>
      </c>
      <c r="B5" s="249" t="s">
        <v>1</v>
      </c>
      <c r="C5" s="252" t="s">
        <v>391</v>
      </c>
      <c r="D5" s="252"/>
      <c r="E5" s="252" t="s">
        <v>392</v>
      </c>
      <c r="F5" s="252"/>
      <c r="G5" s="252" t="s">
        <v>393</v>
      </c>
      <c r="H5" s="252"/>
      <c r="I5" s="300" t="s">
        <v>58</v>
      </c>
    </row>
    <row r="6" spans="1:9" x14ac:dyDescent="0.25">
      <c r="A6" s="252"/>
      <c r="B6" s="249"/>
      <c r="C6" s="252"/>
      <c r="D6" s="252"/>
      <c r="E6" s="252"/>
      <c r="F6" s="252"/>
      <c r="G6" s="252"/>
      <c r="H6" s="252"/>
      <c r="I6" s="301"/>
    </row>
    <row r="7" spans="1:9" ht="28.5" x14ac:dyDescent="0.25">
      <c r="A7" s="252"/>
      <c r="B7" s="249"/>
      <c r="C7" s="166" t="s">
        <v>57</v>
      </c>
      <c r="D7" s="166" t="s">
        <v>56</v>
      </c>
      <c r="E7" s="166" t="s">
        <v>57</v>
      </c>
      <c r="F7" s="166" t="s">
        <v>56</v>
      </c>
      <c r="G7" s="166" t="s">
        <v>57</v>
      </c>
      <c r="H7" s="166" t="s">
        <v>56</v>
      </c>
      <c r="I7" s="113"/>
    </row>
    <row r="8" spans="1:9" x14ac:dyDescent="0.25">
      <c r="A8" s="166">
        <v>1</v>
      </c>
      <c r="B8" s="11" t="s">
        <v>1118</v>
      </c>
      <c r="C8" s="53"/>
      <c r="D8" s="53">
        <f>D9</f>
        <v>0</v>
      </c>
      <c r="E8" s="53"/>
      <c r="F8" s="53">
        <f>F9</f>
        <v>0</v>
      </c>
      <c r="G8" s="53">
        <f>SUM(G9:G11)</f>
        <v>90</v>
      </c>
      <c r="H8" s="53">
        <f>H9</f>
        <v>0</v>
      </c>
      <c r="I8" s="13"/>
    </row>
    <row r="9" spans="1:9" x14ac:dyDescent="0.25">
      <c r="A9" s="9"/>
      <c r="B9" s="15" t="s">
        <v>1119</v>
      </c>
      <c r="C9" s="17"/>
      <c r="D9" s="17"/>
      <c r="E9" s="17"/>
      <c r="F9" s="17"/>
      <c r="G9" s="17">
        <v>67</v>
      </c>
      <c r="H9" s="17"/>
      <c r="I9" s="13" t="s">
        <v>292</v>
      </c>
    </row>
    <row r="10" spans="1:9" x14ac:dyDescent="0.25">
      <c r="A10" s="9"/>
      <c r="B10" s="15" t="s">
        <v>1445</v>
      </c>
      <c r="C10" s="17"/>
      <c r="D10" s="17"/>
      <c r="E10" s="17"/>
      <c r="F10" s="17"/>
      <c r="G10" s="17">
        <v>20</v>
      </c>
      <c r="H10" s="17"/>
      <c r="I10" s="13" t="s">
        <v>292</v>
      </c>
    </row>
    <row r="11" spans="1:9" x14ac:dyDescent="0.25">
      <c r="A11" s="9"/>
      <c r="B11" s="15" t="s">
        <v>1446</v>
      </c>
      <c r="C11" s="17"/>
      <c r="D11" s="17"/>
      <c r="E11" s="17"/>
      <c r="F11" s="17"/>
      <c r="G11" s="17">
        <v>3</v>
      </c>
      <c r="H11" s="17"/>
      <c r="I11" s="13" t="s">
        <v>292</v>
      </c>
    </row>
    <row r="12" spans="1:9" s="20" customFormat="1" ht="14.25" x14ac:dyDescent="0.2">
      <c r="A12" s="166">
        <v>2</v>
      </c>
      <c r="B12" s="11" t="s">
        <v>1120</v>
      </c>
      <c r="C12" s="12">
        <f>C13+C14</f>
        <v>23</v>
      </c>
      <c r="D12" s="12"/>
      <c r="E12" s="12"/>
      <c r="F12" s="12"/>
      <c r="G12" s="12">
        <f>G13+G14</f>
        <v>11</v>
      </c>
      <c r="H12" s="12"/>
      <c r="I12" s="19"/>
    </row>
    <row r="13" spans="1:9" x14ac:dyDescent="0.25">
      <c r="A13" s="9"/>
      <c r="B13" s="15" t="s">
        <v>1121</v>
      </c>
      <c r="C13" s="17">
        <v>23</v>
      </c>
      <c r="D13" s="17"/>
      <c r="E13" s="17"/>
      <c r="F13" s="17"/>
      <c r="G13" s="17"/>
      <c r="H13" s="17"/>
      <c r="I13" s="13" t="s">
        <v>366</v>
      </c>
    </row>
    <row r="14" spans="1:9" x14ac:dyDescent="0.25">
      <c r="A14" s="9"/>
      <c r="B14" s="15" t="s">
        <v>1122</v>
      </c>
      <c r="C14" s="17"/>
      <c r="D14" s="17"/>
      <c r="E14" s="17"/>
      <c r="F14" s="17"/>
      <c r="G14" s="17">
        <v>11</v>
      </c>
      <c r="H14" s="17"/>
      <c r="I14" s="13" t="s">
        <v>366</v>
      </c>
    </row>
    <row r="15" spans="1:9" s="20" customFormat="1" ht="14.25" x14ac:dyDescent="0.2">
      <c r="A15" s="166">
        <v>3</v>
      </c>
      <c r="B15" s="11" t="s">
        <v>1123</v>
      </c>
      <c r="C15" s="12">
        <f t="shared" ref="C15:H15" si="0">SUM(C16:C17)</f>
        <v>0</v>
      </c>
      <c r="D15" s="12">
        <f t="shared" si="0"/>
        <v>470</v>
      </c>
      <c r="E15" s="12">
        <f t="shared" si="0"/>
        <v>0</v>
      </c>
      <c r="F15" s="12">
        <f t="shared" si="0"/>
        <v>0</v>
      </c>
      <c r="G15" s="12">
        <f t="shared" si="0"/>
        <v>0</v>
      </c>
      <c r="H15" s="12">
        <f t="shared" si="0"/>
        <v>0</v>
      </c>
      <c r="I15" s="19"/>
    </row>
    <row r="16" spans="1:9" x14ac:dyDescent="0.25">
      <c r="A16" s="9"/>
      <c r="B16" s="15" t="s">
        <v>1124</v>
      </c>
      <c r="C16" s="17"/>
      <c r="D16" s="17">
        <v>120</v>
      </c>
      <c r="E16" s="17"/>
      <c r="F16" s="17"/>
      <c r="G16" s="17"/>
      <c r="H16" s="17"/>
      <c r="I16" s="13" t="s">
        <v>367</v>
      </c>
    </row>
    <row r="17" spans="1:9" x14ac:dyDescent="0.25">
      <c r="A17" s="9"/>
      <c r="B17" s="15" t="s">
        <v>1125</v>
      </c>
      <c r="C17" s="17"/>
      <c r="D17" s="17">
        <v>350</v>
      </c>
      <c r="E17" s="17"/>
      <c r="F17" s="17"/>
      <c r="G17" s="17"/>
      <c r="H17" s="17"/>
      <c r="I17" s="13" t="s">
        <v>367</v>
      </c>
    </row>
    <row r="18" spans="1:9" x14ac:dyDescent="0.25">
      <c r="A18" s="166">
        <v>4</v>
      </c>
      <c r="B18" s="11" t="s">
        <v>1126</v>
      </c>
      <c r="C18" s="12">
        <f t="shared" ref="C18:H18" si="1">C19+C20</f>
        <v>0</v>
      </c>
      <c r="D18" s="12">
        <f t="shared" si="1"/>
        <v>933</v>
      </c>
      <c r="E18" s="12">
        <f t="shared" si="1"/>
        <v>0</v>
      </c>
      <c r="F18" s="12">
        <f t="shared" si="1"/>
        <v>0</v>
      </c>
      <c r="G18" s="12">
        <f t="shared" si="1"/>
        <v>0</v>
      </c>
      <c r="H18" s="12">
        <f t="shared" si="1"/>
        <v>280</v>
      </c>
      <c r="I18" s="36"/>
    </row>
    <row r="19" spans="1:9" ht="30" x14ac:dyDescent="0.25">
      <c r="A19" s="9"/>
      <c r="B19" s="15" t="s">
        <v>1127</v>
      </c>
      <c r="C19" s="17"/>
      <c r="D19" s="17">
        <v>653</v>
      </c>
      <c r="E19" s="17"/>
      <c r="F19" s="17"/>
      <c r="G19" s="17"/>
      <c r="H19" s="17"/>
      <c r="I19" s="13" t="s">
        <v>368</v>
      </c>
    </row>
    <row r="20" spans="1:9" x14ac:dyDescent="0.25">
      <c r="A20" s="9"/>
      <c r="B20" s="15" t="s">
        <v>1128</v>
      </c>
      <c r="C20" s="17"/>
      <c r="D20" s="17">
        <v>280</v>
      </c>
      <c r="E20" s="17"/>
      <c r="F20" s="17"/>
      <c r="G20" s="17"/>
      <c r="H20" s="17">
        <v>280</v>
      </c>
      <c r="I20" s="13" t="s">
        <v>918</v>
      </c>
    </row>
    <row r="21" spans="1:9" s="20" customFormat="1" ht="14.25" x14ac:dyDescent="0.2">
      <c r="A21" s="166">
        <v>5</v>
      </c>
      <c r="B21" s="11" t="s">
        <v>1129</v>
      </c>
      <c r="C21" s="12">
        <f t="shared" ref="C21:H21" si="2">C22</f>
        <v>62</v>
      </c>
      <c r="D21" s="12">
        <f t="shared" si="2"/>
        <v>5</v>
      </c>
      <c r="E21" s="12">
        <f t="shared" si="2"/>
        <v>62</v>
      </c>
      <c r="F21" s="12">
        <f t="shared" si="2"/>
        <v>5</v>
      </c>
      <c r="G21" s="12">
        <f t="shared" si="2"/>
        <v>62</v>
      </c>
      <c r="H21" s="12">
        <f t="shared" si="2"/>
        <v>5</v>
      </c>
      <c r="I21" s="19"/>
    </row>
    <row r="22" spans="1:9" x14ac:dyDescent="0.25">
      <c r="A22" s="9"/>
      <c r="B22" s="15" t="s">
        <v>1130</v>
      </c>
      <c r="C22" s="17">
        <v>62</v>
      </c>
      <c r="D22" s="17">
        <v>5</v>
      </c>
      <c r="E22" s="17">
        <v>62</v>
      </c>
      <c r="F22" s="17">
        <v>5</v>
      </c>
      <c r="G22" s="17">
        <v>62</v>
      </c>
      <c r="H22" s="17">
        <v>5</v>
      </c>
      <c r="I22" s="13" t="s">
        <v>369</v>
      </c>
    </row>
    <row r="23" spans="1:9" s="20" customFormat="1" ht="14.25" x14ac:dyDescent="0.2">
      <c r="A23" s="166">
        <v>6</v>
      </c>
      <c r="B23" s="11" t="s">
        <v>625</v>
      </c>
      <c r="C23" s="12">
        <f t="shared" ref="C23:H23" si="3">SUM(C24:C25)</f>
        <v>0</v>
      </c>
      <c r="D23" s="12">
        <f t="shared" si="3"/>
        <v>0</v>
      </c>
      <c r="E23" s="12">
        <f t="shared" si="3"/>
        <v>0</v>
      </c>
      <c r="F23" s="12">
        <f t="shared" si="3"/>
        <v>0</v>
      </c>
      <c r="G23" s="12">
        <f t="shared" si="3"/>
        <v>335</v>
      </c>
      <c r="H23" s="12">
        <f t="shared" si="3"/>
        <v>330</v>
      </c>
      <c r="I23" s="19"/>
    </row>
    <row r="24" spans="1:9" x14ac:dyDescent="0.25">
      <c r="A24" s="9"/>
      <c r="B24" s="15" t="s">
        <v>865</v>
      </c>
      <c r="C24" s="17"/>
      <c r="D24" s="17"/>
      <c r="E24" s="17">
        <v>0</v>
      </c>
      <c r="F24" s="17">
        <v>0</v>
      </c>
      <c r="G24" s="17">
        <v>140</v>
      </c>
      <c r="H24" s="17">
        <v>330</v>
      </c>
      <c r="I24" s="13" t="s">
        <v>367</v>
      </c>
    </row>
    <row r="25" spans="1:9" x14ac:dyDescent="0.25">
      <c r="A25" s="9"/>
      <c r="B25" s="15" t="s">
        <v>866</v>
      </c>
      <c r="C25" s="17"/>
      <c r="D25" s="17"/>
      <c r="E25" s="17">
        <v>0</v>
      </c>
      <c r="F25" s="17">
        <v>0</v>
      </c>
      <c r="G25" s="17">
        <v>195</v>
      </c>
      <c r="H25" s="17">
        <v>0</v>
      </c>
      <c r="I25" s="13" t="s">
        <v>367</v>
      </c>
    </row>
    <row r="26" spans="1:9" s="20" customFormat="1" ht="14.25" x14ac:dyDescent="0.2">
      <c r="A26" s="166">
        <v>7</v>
      </c>
      <c r="B26" s="11" t="s">
        <v>621</v>
      </c>
      <c r="C26" s="12">
        <f t="shared" ref="C26:H26" si="4">SUM(C27:C28)</f>
        <v>0</v>
      </c>
      <c r="D26" s="12">
        <f t="shared" si="4"/>
        <v>0</v>
      </c>
      <c r="E26" s="12">
        <f t="shared" si="4"/>
        <v>96</v>
      </c>
      <c r="F26" s="12">
        <f t="shared" si="4"/>
        <v>212</v>
      </c>
      <c r="G26" s="12">
        <f t="shared" si="4"/>
        <v>65</v>
      </c>
      <c r="H26" s="12">
        <f t="shared" si="4"/>
        <v>320</v>
      </c>
      <c r="I26" s="19"/>
    </row>
    <row r="27" spans="1:9" x14ac:dyDescent="0.25">
      <c r="A27" s="9"/>
      <c r="B27" s="15" t="s">
        <v>867</v>
      </c>
      <c r="C27" s="17"/>
      <c r="D27" s="17"/>
      <c r="E27" s="17">
        <v>96</v>
      </c>
      <c r="F27" s="17">
        <v>45</v>
      </c>
      <c r="G27" s="17">
        <v>65</v>
      </c>
      <c r="H27" s="17">
        <v>153</v>
      </c>
      <c r="I27" s="13" t="s">
        <v>367</v>
      </c>
    </row>
    <row r="28" spans="1:9" ht="30" x14ac:dyDescent="0.25">
      <c r="A28" s="9"/>
      <c r="B28" s="15" t="s">
        <v>869</v>
      </c>
      <c r="C28" s="17"/>
      <c r="D28" s="17"/>
      <c r="E28" s="17">
        <v>0</v>
      </c>
      <c r="F28" s="17">
        <v>167</v>
      </c>
      <c r="G28" s="17">
        <v>0</v>
      </c>
      <c r="H28" s="17">
        <v>167</v>
      </c>
      <c r="I28" s="13" t="s">
        <v>367</v>
      </c>
    </row>
    <row r="29" spans="1:9" s="20" customFormat="1" ht="14.25" x14ac:dyDescent="0.2">
      <c r="A29" s="166">
        <v>8</v>
      </c>
      <c r="B29" s="11" t="s">
        <v>619</v>
      </c>
      <c r="C29" s="12">
        <f t="shared" ref="C29:H29" si="5">SUM(C30:C32)</f>
        <v>0</v>
      </c>
      <c r="D29" s="12">
        <f t="shared" si="5"/>
        <v>0</v>
      </c>
      <c r="E29" s="12">
        <f t="shared" si="5"/>
        <v>247</v>
      </c>
      <c r="F29" s="12">
        <f t="shared" si="5"/>
        <v>520</v>
      </c>
      <c r="G29" s="12">
        <f t="shared" si="5"/>
        <v>216</v>
      </c>
      <c r="H29" s="12">
        <f t="shared" si="5"/>
        <v>337</v>
      </c>
      <c r="I29" s="19"/>
    </row>
    <row r="30" spans="1:9" x14ac:dyDescent="0.25">
      <c r="A30" s="9"/>
      <c r="B30" s="15" t="s">
        <v>871</v>
      </c>
      <c r="C30" s="17"/>
      <c r="D30" s="17"/>
      <c r="E30" s="17">
        <v>216</v>
      </c>
      <c r="F30" s="17">
        <v>162</v>
      </c>
      <c r="G30" s="17">
        <v>216</v>
      </c>
      <c r="H30" s="17">
        <v>162</v>
      </c>
      <c r="I30" s="13" t="s">
        <v>367</v>
      </c>
    </row>
    <row r="31" spans="1:9" x14ac:dyDescent="0.25">
      <c r="A31" s="9"/>
      <c r="B31" s="15" t="s">
        <v>872</v>
      </c>
      <c r="C31" s="17"/>
      <c r="D31" s="17"/>
      <c r="E31" s="17">
        <v>31</v>
      </c>
      <c r="F31" s="17">
        <v>250</v>
      </c>
      <c r="G31" s="17">
        <v>0</v>
      </c>
      <c r="H31" s="17">
        <v>67</v>
      </c>
      <c r="I31" s="13" t="s">
        <v>367</v>
      </c>
    </row>
    <row r="32" spans="1:9" x14ac:dyDescent="0.25">
      <c r="A32" s="9"/>
      <c r="B32" s="15" t="s">
        <v>876</v>
      </c>
      <c r="C32" s="17"/>
      <c r="D32" s="17"/>
      <c r="E32" s="17"/>
      <c r="F32" s="17">
        <v>108</v>
      </c>
      <c r="G32" s="17">
        <v>0</v>
      </c>
      <c r="H32" s="17">
        <v>108</v>
      </c>
      <c r="I32" s="13" t="s">
        <v>367</v>
      </c>
    </row>
    <row r="33" spans="1:9" s="20" customFormat="1" ht="14.25" x14ac:dyDescent="0.2">
      <c r="A33" s="166">
        <v>9</v>
      </c>
      <c r="B33" s="11" t="s">
        <v>628</v>
      </c>
      <c r="C33" s="12">
        <f t="shared" ref="C33:H33" si="6">SUM(C34:C35)</f>
        <v>0</v>
      </c>
      <c r="D33" s="12">
        <f t="shared" si="6"/>
        <v>0</v>
      </c>
      <c r="E33" s="12">
        <f t="shared" si="6"/>
        <v>22</v>
      </c>
      <c r="F33" s="12">
        <f t="shared" si="6"/>
        <v>361</v>
      </c>
      <c r="G33" s="12">
        <f t="shared" si="6"/>
        <v>22</v>
      </c>
      <c r="H33" s="12">
        <f t="shared" si="6"/>
        <v>409</v>
      </c>
      <c r="I33" s="19"/>
    </row>
    <row r="34" spans="1:9" x14ac:dyDescent="0.25">
      <c r="A34" s="9"/>
      <c r="B34" s="15" t="s">
        <v>874</v>
      </c>
      <c r="C34" s="17"/>
      <c r="D34" s="17"/>
      <c r="E34" s="17">
        <v>22</v>
      </c>
      <c r="F34" s="17">
        <v>45</v>
      </c>
      <c r="G34" s="17">
        <v>22</v>
      </c>
      <c r="H34" s="17">
        <v>93</v>
      </c>
      <c r="I34" s="13" t="s">
        <v>367</v>
      </c>
    </row>
    <row r="35" spans="1:9" x14ac:dyDescent="0.25">
      <c r="A35" s="9"/>
      <c r="B35" s="15" t="s">
        <v>878</v>
      </c>
      <c r="C35" s="17"/>
      <c r="D35" s="17"/>
      <c r="E35" s="17"/>
      <c r="F35" s="17">
        <v>316</v>
      </c>
      <c r="G35" s="17">
        <v>0</v>
      </c>
      <c r="H35" s="17">
        <v>316</v>
      </c>
      <c r="I35" s="13" t="s">
        <v>367</v>
      </c>
    </row>
    <row r="36" spans="1:9" s="20" customFormat="1" ht="14.25" x14ac:dyDescent="0.2">
      <c r="A36" s="166">
        <v>10</v>
      </c>
      <c r="B36" s="11" t="s">
        <v>1131</v>
      </c>
      <c r="C36" s="12">
        <f t="shared" ref="C36:H36" si="7">C37</f>
        <v>162</v>
      </c>
      <c r="D36" s="12">
        <f t="shared" si="7"/>
        <v>72</v>
      </c>
      <c r="E36" s="12">
        <f t="shared" si="7"/>
        <v>250</v>
      </c>
      <c r="F36" s="12">
        <f t="shared" si="7"/>
        <v>95</v>
      </c>
      <c r="G36" s="12">
        <f t="shared" si="7"/>
        <v>394</v>
      </c>
      <c r="H36" s="12">
        <f t="shared" si="7"/>
        <v>102</v>
      </c>
      <c r="I36" s="19" t="s">
        <v>918</v>
      </c>
    </row>
    <row r="37" spans="1:9" x14ac:dyDescent="0.25">
      <c r="A37" s="9"/>
      <c r="B37" s="15" t="s">
        <v>1133</v>
      </c>
      <c r="C37" s="17">
        <v>162</v>
      </c>
      <c r="D37" s="17">
        <v>72</v>
      </c>
      <c r="E37" s="17">
        <v>250</v>
      </c>
      <c r="F37" s="17">
        <v>95</v>
      </c>
      <c r="G37" s="17">
        <v>394</v>
      </c>
      <c r="H37" s="17">
        <v>102</v>
      </c>
      <c r="I37" s="13"/>
    </row>
    <row r="38" spans="1:9" s="20" customFormat="1" ht="14.25" x14ac:dyDescent="0.2">
      <c r="A38" s="166">
        <v>11</v>
      </c>
      <c r="B38" s="11" t="s">
        <v>1132</v>
      </c>
      <c r="C38" s="12">
        <f t="shared" ref="C38:H38" si="8">SUM(C39:C41)</f>
        <v>180</v>
      </c>
      <c r="D38" s="12">
        <f t="shared" si="8"/>
        <v>63</v>
      </c>
      <c r="E38" s="12">
        <f t="shared" si="8"/>
        <v>272</v>
      </c>
      <c r="F38" s="12">
        <f t="shared" si="8"/>
        <v>85</v>
      </c>
      <c r="G38" s="12">
        <f t="shared" si="8"/>
        <v>401</v>
      </c>
      <c r="H38" s="12">
        <f t="shared" si="8"/>
        <v>96</v>
      </c>
      <c r="I38" s="19"/>
    </row>
    <row r="39" spans="1:9" x14ac:dyDescent="0.25">
      <c r="A39" s="9"/>
      <c r="B39" s="15" t="s">
        <v>689</v>
      </c>
      <c r="C39" s="17">
        <v>152</v>
      </c>
      <c r="D39" s="17">
        <v>63</v>
      </c>
      <c r="E39" s="17">
        <v>240</v>
      </c>
      <c r="F39" s="17">
        <v>85</v>
      </c>
      <c r="G39" s="17">
        <v>321</v>
      </c>
      <c r="H39" s="17">
        <v>96</v>
      </c>
      <c r="I39" s="13" t="s">
        <v>918</v>
      </c>
    </row>
    <row r="40" spans="1:9" x14ac:dyDescent="0.25">
      <c r="A40" s="9"/>
      <c r="B40" s="15" t="s">
        <v>890</v>
      </c>
      <c r="C40" s="17">
        <v>12</v>
      </c>
      <c r="D40" s="17"/>
      <c r="E40" s="17">
        <v>15</v>
      </c>
      <c r="F40" s="17"/>
      <c r="G40" s="17">
        <v>45</v>
      </c>
      <c r="H40" s="17"/>
      <c r="I40" s="13" t="s">
        <v>918</v>
      </c>
    </row>
    <row r="41" spans="1:9" x14ac:dyDescent="0.25">
      <c r="A41" s="9"/>
      <c r="B41" s="15" t="s">
        <v>891</v>
      </c>
      <c r="C41" s="17">
        <v>16</v>
      </c>
      <c r="D41" s="17"/>
      <c r="E41" s="17">
        <v>17</v>
      </c>
      <c r="F41" s="17"/>
      <c r="G41" s="17">
        <v>35</v>
      </c>
      <c r="H41" s="17"/>
      <c r="I41" s="13" t="s">
        <v>918</v>
      </c>
    </row>
    <row r="42" spans="1:9" s="20" customFormat="1" ht="14.25" x14ac:dyDescent="0.2">
      <c r="A42" s="166">
        <v>12</v>
      </c>
      <c r="B42" s="11" t="s">
        <v>1134</v>
      </c>
      <c r="C42" s="12">
        <f t="shared" ref="C42:H42" si="9">SUM(C43:C44)</f>
        <v>107</v>
      </c>
      <c r="D42" s="12">
        <f t="shared" si="9"/>
        <v>0</v>
      </c>
      <c r="E42" s="12">
        <f t="shared" si="9"/>
        <v>116</v>
      </c>
      <c r="F42" s="12">
        <f t="shared" si="9"/>
        <v>0</v>
      </c>
      <c r="G42" s="12">
        <f t="shared" si="9"/>
        <v>135</v>
      </c>
      <c r="H42" s="12">
        <f t="shared" si="9"/>
        <v>0</v>
      </c>
      <c r="I42" s="19"/>
    </row>
    <row r="43" spans="1:9" x14ac:dyDescent="0.25">
      <c r="A43" s="9"/>
      <c r="B43" s="15" t="s">
        <v>892</v>
      </c>
      <c r="C43" s="17">
        <v>62</v>
      </c>
      <c r="D43" s="17"/>
      <c r="E43" s="17">
        <v>66</v>
      </c>
      <c r="F43" s="17"/>
      <c r="G43" s="17">
        <v>75</v>
      </c>
      <c r="H43" s="17"/>
      <c r="I43" s="13" t="s">
        <v>918</v>
      </c>
    </row>
    <row r="44" spans="1:9" x14ac:dyDescent="0.25">
      <c r="A44" s="9"/>
      <c r="B44" s="15" t="s">
        <v>894</v>
      </c>
      <c r="C44" s="17">
        <v>45</v>
      </c>
      <c r="D44" s="17"/>
      <c r="E44" s="17">
        <v>50</v>
      </c>
      <c r="F44" s="17"/>
      <c r="G44" s="17">
        <v>60</v>
      </c>
      <c r="H44" s="17"/>
      <c r="I44" s="13" t="s">
        <v>918</v>
      </c>
    </row>
    <row r="45" spans="1:9" s="114" customFormat="1" ht="14.25" x14ac:dyDescent="0.2">
      <c r="A45" s="166">
        <v>13</v>
      </c>
      <c r="B45" s="11" t="s">
        <v>1135</v>
      </c>
      <c r="C45" s="12">
        <f t="shared" ref="C45:H45" si="10">SUM(C46:C47)</f>
        <v>53</v>
      </c>
      <c r="D45" s="12">
        <f t="shared" si="10"/>
        <v>0</v>
      </c>
      <c r="E45" s="12">
        <f t="shared" si="10"/>
        <v>74</v>
      </c>
      <c r="F45" s="12">
        <f t="shared" si="10"/>
        <v>0</v>
      </c>
      <c r="G45" s="12">
        <f t="shared" si="10"/>
        <v>106</v>
      </c>
      <c r="H45" s="12">
        <f t="shared" si="10"/>
        <v>0</v>
      </c>
      <c r="I45" s="11"/>
    </row>
    <row r="46" spans="1:9" x14ac:dyDescent="0.25">
      <c r="A46" s="9"/>
      <c r="B46" s="15" t="s">
        <v>895</v>
      </c>
      <c r="C46" s="17">
        <v>32</v>
      </c>
      <c r="D46" s="17"/>
      <c r="E46" s="17">
        <v>38</v>
      </c>
      <c r="F46" s="17"/>
      <c r="G46" s="17">
        <v>65</v>
      </c>
      <c r="H46" s="17"/>
      <c r="I46" s="13" t="s">
        <v>918</v>
      </c>
    </row>
    <row r="47" spans="1:9" x14ac:dyDescent="0.25">
      <c r="A47" s="9"/>
      <c r="B47" s="15" t="s">
        <v>896</v>
      </c>
      <c r="C47" s="17">
        <v>21</v>
      </c>
      <c r="D47" s="17"/>
      <c r="E47" s="17">
        <v>36</v>
      </c>
      <c r="F47" s="17"/>
      <c r="G47" s="17">
        <v>41</v>
      </c>
      <c r="H47" s="17"/>
      <c r="I47" s="13" t="s">
        <v>918</v>
      </c>
    </row>
    <row r="48" spans="1:9" s="20" customFormat="1" ht="14.25" x14ac:dyDescent="0.2">
      <c r="A48" s="166">
        <v>14</v>
      </c>
      <c r="B48" s="11" t="s">
        <v>1136</v>
      </c>
      <c r="C48" s="12">
        <f t="shared" ref="C48:H48" si="11">SUM(C49:C50)</f>
        <v>66</v>
      </c>
      <c r="D48" s="12">
        <f t="shared" si="11"/>
        <v>0</v>
      </c>
      <c r="E48" s="12">
        <f t="shared" si="11"/>
        <v>93</v>
      </c>
      <c r="F48" s="12">
        <f t="shared" si="11"/>
        <v>0</v>
      </c>
      <c r="G48" s="12">
        <f t="shared" si="11"/>
        <v>202</v>
      </c>
      <c r="H48" s="12">
        <f t="shared" si="11"/>
        <v>0</v>
      </c>
      <c r="I48" s="19"/>
    </row>
    <row r="49" spans="1:9" x14ac:dyDescent="0.25">
      <c r="A49" s="9"/>
      <c r="B49" s="15" t="s">
        <v>897</v>
      </c>
      <c r="C49" s="17">
        <v>31</v>
      </c>
      <c r="D49" s="17"/>
      <c r="E49" s="17">
        <v>48</v>
      </c>
      <c r="F49" s="17"/>
      <c r="G49" s="17">
        <v>152</v>
      </c>
      <c r="H49" s="17"/>
      <c r="I49" s="13" t="s">
        <v>918</v>
      </c>
    </row>
    <row r="50" spans="1:9" x14ac:dyDescent="0.25">
      <c r="A50" s="9"/>
      <c r="B50" s="15" t="s">
        <v>893</v>
      </c>
      <c r="C50" s="17">
        <v>35</v>
      </c>
      <c r="D50" s="17"/>
      <c r="E50" s="17">
        <v>45</v>
      </c>
      <c r="F50" s="17"/>
      <c r="G50" s="17">
        <v>50</v>
      </c>
      <c r="H50" s="17"/>
      <c r="I50" s="13" t="s">
        <v>918</v>
      </c>
    </row>
    <row r="51" spans="1:9" x14ac:dyDescent="0.25">
      <c r="A51" s="166">
        <v>15</v>
      </c>
      <c r="B51" s="11" t="s">
        <v>1137</v>
      </c>
      <c r="C51" s="12">
        <f t="shared" ref="C51:H51" si="12">SUM(C52:C52)</f>
        <v>49</v>
      </c>
      <c r="D51" s="12">
        <f t="shared" si="12"/>
        <v>0</v>
      </c>
      <c r="E51" s="12">
        <f t="shared" si="12"/>
        <v>59</v>
      </c>
      <c r="F51" s="12">
        <f t="shared" si="12"/>
        <v>0</v>
      </c>
      <c r="G51" s="12">
        <f t="shared" si="12"/>
        <v>65</v>
      </c>
      <c r="H51" s="12">
        <f t="shared" si="12"/>
        <v>0</v>
      </c>
      <c r="I51" s="13"/>
    </row>
    <row r="52" spans="1:9" x14ac:dyDescent="0.25">
      <c r="A52" s="9"/>
      <c r="B52" s="15" t="s">
        <v>898</v>
      </c>
      <c r="C52" s="17">
        <v>49</v>
      </c>
      <c r="D52" s="17"/>
      <c r="E52" s="17">
        <v>59</v>
      </c>
      <c r="F52" s="17"/>
      <c r="G52" s="17">
        <v>65</v>
      </c>
      <c r="H52" s="17"/>
      <c r="I52" s="13" t="s">
        <v>918</v>
      </c>
    </row>
    <row r="53" spans="1:9" x14ac:dyDescent="0.25">
      <c r="A53" s="9">
        <v>15</v>
      </c>
      <c r="B53" s="15" t="s">
        <v>1237</v>
      </c>
      <c r="C53" s="12"/>
      <c r="D53" s="12"/>
      <c r="E53" s="12"/>
      <c r="F53" s="12">
        <v>115</v>
      </c>
      <c r="G53" s="12"/>
      <c r="H53" s="12">
        <v>361</v>
      </c>
      <c r="I53" s="19" t="s">
        <v>366</v>
      </c>
    </row>
    <row r="54" spans="1:9" s="20" customFormat="1" ht="14.25" x14ac:dyDescent="0.2">
      <c r="A54" s="166">
        <v>16</v>
      </c>
      <c r="B54" s="11" t="s">
        <v>1372</v>
      </c>
      <c r="C54" s="12">
        <v>578</v>
      </c>
      <c r="D54" s="12">
        <v>90</v>
      </c>
      <c r="E54" s="12">
        <v>578</v>
      </c>
      <c r="F54" s="12">
        <v>90</v>
      </c>
      <c r="G54" s="12">
        <v>578</v>
      </c>
      <c r="H54" s="12">
        <v>90</v>
      </c>
      <c r="I54" s="19" t="s">
        <v>366</v>
      </c>
    </row>
    <row r="55" spans="1:9" s="20" customFormat="1" ht="14.25" x14ac:dyDescent="0.2">
      <c r="A55" s="166">
        <v>17</v>
      </c>
      <c r="B55" s="11" t="s">
        <v>1371</v>
      </c>
      <c r="C55" s="12">
        <v>582</v>
      </c>
      <c r="D55" s="12">
        <v>103</v>
      </c>
      <c r="E55" s="12">
        <v>582</v>
      </c>
      <c r="F55" s="12">
        <v>103</v>
      </c>
      <c r="G55" s="12">
        <v>582</v>
      </c>
      <c r="H55" s="12">
        <v>103</v>
      </c>
      <c r="I55" s="19" t="s">
        <v>366</v>
      </c>
    </row>
    <row r="56" spans="1:9" s="20" customFormat="1" ht="14.25" x14ac:dyDescent="0.2">
      <c r="A56" s="166">
        <v>18</v>
      </c>
      <c r="B56" s="11" t="s">
        <v>1373</v>
      </c>
      <c r="C56" s="12">
        <v>1155</v>
      </c>
      <c r="D56" s="12">
        <v>377</v>
      </c>
      <c r="E56" s="12">
        <v>1155</v>
      </c>
      <c r="F56" s="12">
        <v>377</v>
      </c>
      <c r="G56" s="12">
        <v>1155</v>
      </c>
      <c r="H56" s="12">
        <v>377</v>
      </c>
      <c r="I56" s="19" t="s">
        <v>366</v>
      </c>
    </row>
    <row r="57" spans="1:9" s="20" customFormat="1" ht="14.25" x14ac:dyDescent="0.2">
      <c r="A57" s="166">
        <v>19</v>
      </c>
      <c r="B57" s="11" t="s">
        <v>1369</v>
      </c>
      <c r="C57" s="12">
        <v>195</v>
      </c>
      <c r="D57" s="12">
        <v>337</v>
      </c>
      <c r="E57" s="12">
        <v>195</v>
      </c>
      <c r="F57" s="12">
        <v>337</v>
      </c>
      <c r="G57" s="12">
        <v>195</v>
      </c>
      <c r="H57" s="12">
        <v>337</v>
      </c>
      <c r="I57" s="19" t="s">
        <v>1440</v>
      </c>
    </row>
    <row r="58" spans="1:9" s="20" customFormat="1" ht="14.25" x14ac:dyDescent="0.2">
      <c r="A58" s="166">
        <v>19</v>
      </c>
      <c r="B58" s="11" t="s">
        <v>1370</v>
      </c>
      <c r="C58" s="12">
        <v>257</v>
      </c>
      <c r="D58" s="12">
        <v>53</v>
      </c>
      <c r="E58" s="12">
        <v>257</v>
      </c>
      <c r="F58" s="12">
        <v>53</v>
      </c>
      <c r="G58" s="12">
        <v>257</v>
      </c>
      <c r="H58" s="12">
        <v>53</v>
      </c>
      <c r="I58" s="19" t="s">
        <v>1440</v>
      </c>
    </row>
    <row r="59" spans="1:9" s="20" customFormat="1" ht="14.25" x14ac:dyDescent="0.2">
      <c r="A59" s="166">
        <v>20</v>
      </c>
      <c r="B59" s="11" t="s">
        <v>1436</v>
      </c>
      <c r="C59" s="12">
        <v>204</v>
      </c>
      <c r="D59" s="12"/>
      <c r="E59" s="12">
        <v>204</v>
      </c>
      <c r="F59" s="12"/>
      <c r="G59" s="12">
        <v>204</v>
      </c>
      <c r="H59" s="12"/>
      <c r="I59" s="19" t="s">
        <v>1440</v>
      </c>
    </row>
    <row r="60" spans="1:9" s="20" customFormat="1" ht="38.25" x14ac:dyDescent="0.2">
      <c r="A60" s="165">
        <v>21</v>
      </c>
      <c r="B60" s="11" t="s">
        <v>1253</v>
      </c>
      <c r="C60" s="12">
        <v>250</v>
      </c>
      <c r="D60" s="12"/>
      <c r="E60" s="12">
        <v>310</v>
      </c>
      <c r="F60" s="12">
        <v>290</v>
      </c>
      <c r="G60" s="12">
        <v>450</v>
      </c>
      <c r="H60" s="12">
        <v>629</v>
      </c>
      <c r="I60" s="115" t="s">
        <v>1538</v>
      </c>
    </row>
    <row r="61" spans="1:9" ht="15" customHeight="1" x14ac:dyDescent="0.25">
      <c r="A61" s="247" t="s">
        <v>116</v>
      </c>
      <c r="B61" s="248"/>
      <c r="C61" s="12">
        <f>C51+C48+C45+C42+C38+C36+C33+C29+C26+C23+C21+C18+C15+C12+C8+C53+C54+C55+C56+C57+C58+C59+C60</f>
        <v>3923</v>
      </c>
      <c r="D61" s="12">
        <f t="shared" ref="D61:H61" si="13">D51+D48+D45+D42+D38+D36+D33+D29+D26+D23+D21+D18+D15+D12+D8+D53+D54+D55+D56+D57+D58+D59+D60</f>
        <v>2503</v>
      </c>
      <c r="E61" s="12">
        <f t="shared" si="13"/>
        <v>4572</v>
      </c>
      <c r="F61" s="12">
        <f t="shared" si="13"/>
        <v>2643</v>
      </c>
      <c r="G61" s="12">
        <f t="shared" si="13"/>
        <v>5525</v>
      </c>
      <c r="H61" s="12">
        <f t="shared" si="13"/>
        <v>3829</v>
      </c>
      <c r="I61" s="13"/>
    </row>
  </sheetData>
  <mergeCells count="10">
    <mergeCell ref="A1:I1"/>
    <mergeCell ref="A61:B61"/>
    <mergeCell ref="A2:I2"/>
    <mergeCell ref="A3:I3"/>
    <mergeCell ref="A5:A7"/>
    <mergeCell ref="B5:B7"/>
    <mergeCell ref="I5:I6"/>
    <mergeCell ref="C5:D6"/>
    <mergeCell ref="E5:F6"/>
    <mergeCell ref="G5:H6"/>
  </mergeCells>
  <printOptions horizontalCentered="1"/>
  <pageMargins left="0.5" right="0.5" top="0.5" bottom="0.5" header="0.31496062992126" footer="0.31496062992126"/>
  <pageSetup paperSize="9" scale="76" fitToHeight="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12</vt:i4>
      </vt:variant>
    </vt:vector>
  </HeadingPairs>
  <TitlesOfParts>
    <vt:vector size="21" baseType="lpstr">
      <vt:lpstr>Nhan luc (pl1)</vt:lpstr>
      <vt:lpstr>Phuong tien (PL2)</vt:lpstr>
      <vt:lpstr>Du tru LTTP (pl3)</vt:lpstr>
      <vt:lpstr>khu neo dau (pl04)</vt:lpstr>
      <vt:lpstr>So tan dan do bao (pl5)</vt:lpstr>
      <vt:lpstr>So tan dan (pl6)</vt:lpstr>
      <vt:lpstr>ngập lụt đô thị (pl6a)</vt:lpstr>
      <vt:lpstr>Sat lo dat (pl7)</vt:lpstr>
      <vt:lpstr>So tan dan (pl8)</vt:lpstr>
      <vt:lpstr>'ngập lụt đô thị (pl6a)'!_Toc172550302</vt:lpstr>
      <vt:lpstr>'ngập lụt đô thị (pl6a)'!_Toc196752622</vt:lpstr>
      <vt:lpstr>'So tan dan (pl6)'!Print_Area</vt:lpstr>
      <vt:lpstr>'So tan dan (pl8)'!Print_Area</vt:lpstr>
      <vt:lpstr>'So tan dan do bao (pl5)'!Print_Area</vt:lpstr>
      <vt:lpstr>'Du tru LTTP (pl3)'!Print_Titles</vt:lpstr>
      <vt:lpstr>'Nhan luc (pl1)'!Print_Titles</vt:lpstr>
      <vt:lpstr>'Phuong tien (PL2)'!Print_Titles</vt:lpstr>
      <vt:lpstr>'Sat lo dat (pl7)'!Print_Titles</vt:lpstr>
      <vt:lpstr>'So tan dan (pl6)'!Print_Titles</vt:lpstr>
      <vt:lpstr>'So tan dan (pl8)'!Print_Titles</vt:lpstr>
      <vt:lpstr>'So tan dan do bao (pl5)'!Print_Titles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ADMIN</cp:lastModifiedBy>
  <cp:lastPrinted>2025-09-25T06:45:15Z</cp:lastPrinted>
  <dcterms:created xsi:type="dcterms:W3CDTF">2014-03-31T10:05:48Z</dcterms:created>
  <dcterms:modified xsi:type="dcterms:W3CDTF">2025-11-06T11:18:09Z</dcterms:modified>
</cp:coreProperties>
</file>